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3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4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5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6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8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hartsheets/sheet9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المجموعة الإحصائية\بيانات2022\"/>
    </mc:Choice>
  </mc:AlternateContent>
  <xr:revisionPtr revIDLastSave="0" documentId="13_ncr:1_{489C67D0-6DA3-4031-9BD1-C79F5EEA880D}" xr6:coauthVersionLast="47" xr6:coauthVersionMax="47" xr10:uidLastSave="{00000000-0000-0000-0000-000000000000}"/>
  <bookViews>
    <workbookView xWindow="-120" yWindow="-120" windowWidth="29040" windowHeight="15840" tabRatio="937" activeTab="20" xr2:uid="{00000000-000D-0000-FFFF-FFFF00000000}"/>
  </bookViews>
  <sheets>
    <sheet name="Cover" sheetId="80" r:id="rId1"/>
    <sheet name="تقديم" sheetId="81" r:id="rId2"/>
    <sheet name="33" sheetId="82" r:id="rId3"/>
    <sheet name="Gr_17" sheetId="83" r:id="rId4"/>
    <sheet name="34" sheetId="84" r:id="rId5"/>
    <sheet name="35" sheetId="85" r:id="rId6"/>
    <sheet name="36" sheetId="86" r:id="rId7"/>
    <sheet name="37" sheetId="87" r:id="rId8"/>
    <sheet name="Gr_18" sheetId="88" r:id="rId9"/>
    <sheet name="38" sheetId="89" r:id="rId10"/>
    <sheet name="39" sheetId="90" r:id="rId11"/>
    <sheet name="Gr_19" sheetId="91" r:id="rId12"/>
    <sheet name="40" sheetId="92" r:id="rId13"/>
    <sheet name="Gr_20" sheetId="93" r:id="rId14"/>
    <sheet name="41" sheetId="94" r:id="rId15"/>
    <sheet name="Gr_21" sheetId="95" r:id="rId16"/>
    <sheet name="42" sheetId="96" r:id="rId17"/>
    <sheet name="Gr_22" sheetId="97" r:id="rId18"/>
    <sheet name="43" sheetId="98" r:id="rId19"/>
    <sheet name="44" sheetId="99" r:id="rId20"/>
    <sheet name="45" sheetId="100" r:id="rId21"/>
    <sheet name="46" sheetId="119" r:id="rId22"/>
    <sheet name="Gr_23 " sheetId="120" r:id="rId23"/>
    <sheet name="47" sheetId="101" r:id="rId24"/>
    <sheet name="48" sheetId="102" r:id="rId25"/>
    <sheet name="49" sheetId="103" r:id="rId26"/>
    <sheet name="Gr_24" sheetId="47" r:id="rId27"/>
    <sheet name="50" sheetId="104" r:id="rId28"/>
    <sheet name="51" sheetId="105" r:id="rId29"/>
    <sheet name="52" sheetId="106" r:id="rId30"/>
    <sheet name="53" sheetId="107" r:id="rId31"/>
    <sheet name="54" sheetId="108" r:id="rId32"/>
    <sheet name="Gr_25" sheetId="43" r:id="rId33"/>
    <sheet name="55" sheetId="110" r:id="rId34"/>
    <sheet name="56" sheetId="111" r:id="rId35"/>
    <sheet name="57" sheetId="112" r:id="rId36"/>
    <sheet name="58" sheetId="113" r:id="rId37"/>
  </sheets>
  <externalReferences>
    <externalReference r:id="rId38"/>
    <externalReference r:id="rId39"/>
  </externalReferences>
  <definedNames>
    <definedName name="Default__XLS_TAB_10" localSheetId="28" hidden="1">'51'!$A$9:$N$14</definedName>
    <definedName name="Default__XLS_TAB_11_3" localSheetId="29" hidden="1">'52'!$A$10:$N$23</definedName>
    <definedName name="Default__XLS_TAB_23" localSheetId="31" hidden="1">'54'!$B$9:$G$20</definedName>
    <definedName name="Default__XLS_TAB_24" localSheetId="35" hidden="1">'57'!$G$9:$G$14</definedName>
    <definedName name="Default__XLS_TAB_25_3" localSheetId="34" hidden="1">'56'!$G$10:$G$23</definedName>
    <definedName name="Default__XLS_TAB_26_2" localSheetId="33" hidden="1">'55'!$G$10:$G$20</definedName>
    <definedName name="Default__XLS_TAB_31_3" localSheetId="36" hidden="1">'58'!$A$10:$N$23</definedName>
    <definedName name="Default__XLS_TAB_7" localSheetId="24" hidden="1">'48'!$B$8:$G$19</definedName>
    <definedName name="Default__XLS_TAB_8" localSheetId="25" hidden="1">'49'!$H$9:$H$14</definedName>
    <definedName name="Default__XLS_TAB_9" localSheetId="27" hidden="1">'50'!$A$9:$Q$14</definedName>
    <definedName name="_xlnm.Print_Area" localSheetId="2">'33'!$A$1:$E$18</definedName>
    <definedName name="_xlnm.Print_Area" localSheetId="4">'34'!$A$1:$O$18</definedName>
    <definedName name="_xlnm.Print_Area" localSheetId="5">'35'!$A$1:$O$18</definedName>
    <definedName name="_xlnm.Print_Area" localSheetId="6">'36'!$A$1:$Q$36</definedName>
    <definedName name="_xlnm.Print_Area" localSheetId="7">'37'!$A$1:$K$18</definedName>
    <definedName name="_xlnm.Print_Area" localSheetId="9">'38'!$A$1:$Q$18</definedName>
    <definedName name="_xlnm.Print_Area" localSheetId="10">'39'!$A$1:$N$21</definedName>
    <definedName name="_xlnm.Print_Area" localSheetId="12">'40'!$A$1:$N$35</definedName>
    <definedName name="_xlnm.Print_Area" localSheetId="14">'41'!$A$1:$P$26</definedName>
    <definedName name="_xlnm.Print_Area" localSheetId="16">'42'!$A$1:$N$19</definedName>
    <definedName name="_xlnm.Print_Area" localSheetId="18">'43'!$A$1:$N$18</definedName>
    <definedName name="_xlnm.Print_Area" localSheetId="19">'44'!$A$1:$N$22</definedName>
    <definedName name="_xlnm.Print_Area" localSheetId="20">'45'!$A$1:$N$36</definedName>
    <definedName name="_xlnm.Print_Area" localSheetId="21">'46'!$A$1:$H$13</definedName>
    <definedName name="_xlnm.Print_Area" localSheetId="23">'47'!$A$1:$Y$32</definedName>
    <definedName name="_xlnm.Print_Area" localSheetId="24">'48'!$A$1:$H$20</definedName>
    <definedName name="_xlnm.Print_Area" localSheetId="25">'49'!$A$1:$I$15</definedName>
    <definedName name="_xlnm.Print_Area" localSheetId="27">'50'!$A$1:$Q$15</definedName>
    <definedName name="_xlnm.Print_Area" localSheetId="28">'51'!$A$1:$N$15</definedName>
    <definedName name="_xlnm.Print_Area" localSheetId="29">'52'!$A$1:$N$24</definedName>
    <definedName name="_xlnm.Print_Area" localSheetId="30">'53'!$A$1:$Y$32</definedName>
    <definedName name="_xlnm.Print_Area" localSheetId="31">'54'!$A$1:$H$21</definedName>
    <definedName name="_xlnm.Print_Area" localSheetId="33">'55'!$A$1:$H$21</definedName>
    <definedName name="_xlnm.Print_Area" localSheetId="34">'56'!$A$1:$H$24</definedName>
    <definedName name="_xlnm.Print_Area" localSheetId="35">'57'!$A$1:$H$15</definedName>
    <definedName name="_xlnm.Print_Area" localSheetId="36">'58'!$A$1:$N$24</definedName>
    <definedName name="_xlnm.Print_Area" localSheetId="0">Cover!$A$1:$H$21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89" l="1"/>
  <c r="P14" i="89"/>
  <c r="P15" i="89"/>
  <c r="C18" i="89"/>
  <c r="D18" i="89"/>
  <c r="G18" i="89"/>
  <c r="H18" i="89"/>
  <c r="I18" i="89"/>
  <c r="J18" i="89"/>
  <c r="B18" i="89"/>
  <c r="N10" i="89"/>
  <c r="N11" i="89"/>
  <c r="N12" i="89"/>
  <c r="N13" i="89"/>
  <c r="N14" i="89"/>
  <c r="N15" i="89"/>
  <c r="N16" i="89"/>
  <c r="N17" i="89"/>
  <c r="N9" i="89"/>
  <c r="N18" i="89" s="1"/>
  <c r="L10" i="89"/>
  <c r="L18" i="89" s="1"/>
  <c r="L11" i="89"/>
  <c r="L12" i="89"/>
  <c r="L13" i="89"/>
  <c r="L14" i="89"/>
  <c r="L15" i="89"/>
  <c r="L16" i="89"/>
  <c r="L17" i="89"/>
  <c r="L9" i="89"/>
  <c r="J17" i="89"/>
  <c r="P17" i="89" s="1"/>
  <c r="J16" i="89"/>
  <c r="P16" i="89" s="1"/>
  <c r="J15" i="89"/>
  <c r="J14" i="89"/>
  <c r="J13" i="89"/>
  <c r="P13" i="89" s="1"/>
  <c r="J12" i="89"/>
  <c r="P12" i="89" s="1"/>
  <c r="J11" i="89"/>
  <c r="P11" i="89" s="1"/>
  <c r="J10" i="89"/>
  <c r="P10" i="89" s="1"/>
  <c r="J9" i="89"/>
  <c r="P9" i="89" s="1"/>
  <c r="E10" i="89"/>
  <c r="E11" i="89"/>
  <c r="E12" i="89"/>
  <c r="E13" i="89"/>
  <c r="E14" i="89"/>
  <c r="E15" i="89"/>
  <c r="E16" i="89"/>
  <c r="E17" i="89"/>
  <c r="E9" i="89"/>
  <c r="E18" i="89" s="1"/>
  <c r="P18" i="89" l="1"/>
  <c r="E57" i="92" l="1"/>
  <c r="B36" i="100"/>
  <c r="J36" i="100"/>
  <c r="M11" i="100"/>
  <c r="M35" i="100"/>
  <c r="M34" i="100"/>
  <c r="M33" i="100"/>
  <c r="M32" i="100"/>
  <c r="M31" i="100"/>
  <c r="M30" i="100"/>
  <c r="M29" i="100"/>
  <c r="M28" i="100"/>
  <c r="M27" i="100"/>
  <c r="M26" i="100"/>
  <c r="M25" i="100"/>
  <c r="M24" i="100"/>
  <c r="M22" i="100"/>
  <c r="M21" i="100"/>
  <c r="M20" i="100"/>
  <c r="M19" i="100"/>
  <c r="M18" i="100"/>
  <c r="M17" i="100"/>
  <c r="M15" i="100"/>
  <c r="M14" i="100"/>
  <c r="M13" i="100"/>
  <c r="M12" i="100"/>
  <c r="I35" i="100"/>
  <c r="I34" i="100"/>
  <c r="I33" i="100"/>
  <c r="I32" i="100"/>
  <c r="I31" i="100"/>
  <c r="I30" i="100"/>
  <c r="I29" i="100"/>
  <c r="I28" i="100"/>
  <c r="I27" i="100"/>
  <c r="I26" i="100"/>
  <c r="I25" i="100"/>
  <c r="I24" i="100"/>
  <c r="I22" i="100"/>
  <c r="I21" i="100"/>
  <c r="I20" i="100"/>
  <c r="I36" i="100" s="1"/>
  <c r="I19" i="100"/>
  <c r="I18" i="100"/>
  <c r="I17" i="100"/>
  <c r="I16" i="100"/>
  <c r="I15" i="100"/>
  <c r="I14" i="100"/>
  <c r="I13" i="100"/>
  <c r="I12" i="100"/>
  <c r="I11" i="100"/>
  <c r="E24" i="100"/>
  <c r="E25" i="100"/>
  <c r="E26" i="100"/>
  <c r="E27" i="100"/>
  <c r="E28" i="100"/>
  <c r="E29" i="100"/>
  <c r="E30" i="100"/>
  <c r="E31" i="100"/>
  <c r="E32" i="100"/>
  <c r="E33" i="100"/>
  <c r="E34" i="100"/>
  <c r="E35" i="100"/>
  <c r="E12" i="100"/>
  <c r="E13" i="100"/>
  <c r="E14" i="100"/>
  <c r="E15" i="100"/>
  <c r="E16" i="100"/>
  <c r="E17" i="100"/>
  <c r="E18" i="100"/>
  <c r="E19" i="100"/>
  <c r="E20" i="100"/>
  <c r="E21" i="100"/>
  <c r="E22" i="100"/>
  <c r="E11" i="100"/>
  <c r="C22" i="99"/>
  <c r="D22" i="99"/>
  <c r="E22" i="99"/>
  <c r="F22" i="99"/>
  <c r="G22" i="99"/>
  <c r="H22" i="99"/>
  <c r="I22" i="99"/>
  <c r="J22" i="99"/>
  <c r="K22" i="99"/>
  <c r="L22" i="99"/>
  <c r="M22" i="99"/>
  <c r="B22" i="99"/>
  <c r="I10" i="99"/>
  <c r="M21" i="99"/>
  <c r="M20" i="99"/>
  <c r="M19" i="99"/>
  <c r="M18" i="99"/>
  <c r="M17" i="99"/>
  <c r="M16" i="99"/>
  <c r="M15" i="99"/>
  <c r="M14" i="99"/>
  <c r="M13" i="99"/>
  <c r="M12" i="99"/>
  <c r="M11" i="99"/>
  <c r="M10" i="99"/>
  <c r="I21" i="99"/>
  <c r="I20" i="99"/>
  <c r="I19" i="99"/>
  <c r="I18" i="99"/>
  <c r="I17" i="99"/>
  <c r="I16" i="99"/>
  <c r="I15" i="99"/>
  <c r="I14" i="99"/>
  <c r="I13" i="99"/>
  <c r="I12" i="99"/>
  <c r="I11" i="99"/>
  <c r="E11" i="99"/>
  <c r="E12" i="99"/>
  <c r="E13" i="99"/>
  <c r="E14" i="99"/>
  <c r="E15" i="99"/>
  <c r="E16" i="99"/>
  <c r="E17" i="99"/>
  <c r="E18" i="99"/>
  <c r="E19" i="99"/>
  <c r="E20" i="99"/>
  <c r="E21" i="99"/>
  <c r="E10" i="99"/>
  <c r="C18" i="98"/>
  <c r="D18" i="98"/>
  <c r="E18" i="98"/>
  <c r="F18" i="98"/>
  <c r="G18" i="98"/>
  <c r="H18" i="98"/>
  <c r="I18" i="98"/>
  <c r="J18" i="98"/>
  <c r="K18" i="98"/>
  <c r="L18" i="98"/>
  <c r="M18" i="98"/>
  <c r="B18" i="98"/>
  <c r="M17" i="98"/>
  <c r="M16" i="98"/>
  <c r="M15" i="98"/>
  <c r="M14" i="98"/>
  <c r="M13" i="98"/>
  <c r="M12" i="98"/>
  <c r="M11" i="98"/>
  <c r="M10" i="98"/>
  <c r="M9" i="98"/>
  <c r="I17" i="98"/>
  <c r="I16" i="98"/>
  <c r="I15" i="98"/>
  <c r="I14" i="98"/>
  <c r="I13" i="98"/>
  <c r="I12" i="98"/>
  <c r="I11" i="98"/>
  <c r="I10" i="98"/>
  <c r="I9" i="98"/>
  <c r="E10" i="98"/>
  <c r="E11" i="98"/>
  <c r="E12" i="98"/>
  <c r="E13" i="98"/>
  <c r="E14" i="98"/>
  <c r="E15" i="98"/>
  <c r="E16" i="98"/>
  <c r="E17" i="98"/>
  <c r="E9" i="98"/>
  <c r="M10" i="96"/>
  <c r="M19" i="96"/>
  <c r="M18" i="96"/>
  <c r="M17" i="96"/>
  <c r="M16" i="96"/>
  <c r="M15" i="96"/>
  <c r="M14" i="96"/>
  <c r="M13" i="96"/>
  <c r="M12" i="96"/>
  <c r="M11" i="96"/>
  <c r="I19" i="96"/>
  <c r="I18" i="96"/>
  <c r="I17" i="96"/>
  <c r="I16" i="96"/>
  <c r="I15" i="96"/>
  <c r="I14" i="96"/>
  <c r="I13" i="96"/>
  <c r="I12" i="96"/>
  <c r="I11" i="96"/>
  <c r="I10" i="96"/>
  <c r="E11" i="96"/>
  <c r="E12" i="96"/>
  <c r="E13" i="96"/>
  <c r="E14" i="96"/>
  <c r="E15" i="96"/>
  <c r="E16" i="96"/>
  <c r="E17" i="96"/>
  <c r="E18" i="96"/>
  <c r="E19" i="96"/>
  <c r="E10" i="96"/>
  <c r="G35" i="94"/>
  <c r="F35" i="94"/>
  <c r="C29" i="94"/>
  <c r="D29" i="94"/>
  <c r="D28" i="94"/>
  <c r="C28" i="94"/>
  <c r="D26" i="94"/>
  <c r="E26" i="94"/>
  <c r="F26" i="94"/>
  <c r="G26" i="94"/>
  <c r="H26" i="94"/>
  <c r="I26" i="94"/>
  <c r="J26" i="94"/>
  <c r="K26" i="94"/>
  <c r="L26" i="94"/>
  <c r="M26" i="94"/>
  <c r="N26" i="94"/>
  <c r="C26" i="94"/>
  <c r="N25" i="94"/>
  <c r="N24" i="94"/>
  <c r="N23" i="94"/>
  <c r="N22" i="94"/>
  <c r="N21" i="94"/>
  <c r="N20" i="94"/>
  <c r="N19" i="94"/>
  <c r="N18" i="94"/>
  <c r="N17" i="94"/>
  <c r="N16" i="94"/>
  <c r="N15" i="94"/>
  <c r="N14" i="94"/>
  <c r="N13" i="94"/>
  <c r="N12" i="94"/>
  <c r="N11" i="94"/>
  <c r="N10" i="94"/>
  <c r="N9" i="94"/>
  <c r="J25" i="94"/>
  <c r="J24" i="94"/>
  <c r="J23" i="94"/>
  <c r="J22" i="94"/>
  <c r="J21" i="94"/>
  <c r="J20" i="94"/>
  <c r="J19" i="94"/>
  <c r="J18" i="94"/>
  <c r="J17" i="94"/>
  <c r="J16" i="94"/>
  <c r="J15" i="94"/>
  <c r="J14" i="94"/>
  <c r="J13" i="94"/>
  <c r="J12" i="94"/>
  <c r="J11" i="94"/>
  <c r="J10" i="94"/>
  <c r="J9" i="94"/>
  <c r="F10" i="94"/>
  <c r="F11" i="94"/>
  <c r="F12" i="94"/>
  <c r="F13" i="94"/>
  <c r="F14" i="94"/>
  <c r="F15" i="94"/>
  <c r="F16" i="94"/>
  <c r="F17" i="94"/>
  <c r="F18" i="94"/>
  <c r="F19" i="94"/>
  <c r="F20" i="94"/>
  <c r="F21" i="94"/>
  <c r="F22" i="94"/>
  <c r="F23" i="94"/>
  <c r="F24" i="94"/>
  <c r="F25" i="94"/>
  <c r="F9" i="94"/>
  <c r="K35" i="92"/>
  <c r="L35" i="92"/>
  <c r="M35" i="92"/>
  <c r="C35" i="92"/>
  <c r="D35" i="92"/>
  <c r="E35" i="92"/>
  <c r="F35" i="92"/>
  <c r="G35" i="92"/>
  <c r="H35" i="92"/>
  <c r="I35" i="92"/>
  <c r="J35" i="92"/>
  <c r="M14" i="92"/>
  <c r="L14" i="92"/>
  <c r="K14" i="92"/>
  <c r="M20" i="90"/>
  <c r="M21" i="90"/>
  <c r="M34" i="92"/>
  <c r="M33" i="92"/>
  <c r="M32" i="92"/>
  <c r="M31" i="92"/>
  <c r="M30" i="92"/>
  <c r="M29" i="92"/>
  <c r="M28" i="92"/>
  <c r="M27" i="92"/>
  <c r="M26" i="92"/>
  <c r="M25" i="92"/>
  <c r="M24" i="92"/>
  <c r="M23" i="92"/>
  <c r="M22" i="92"/>
  <c r="M21" i="92"/>
  <c r="M20" i="92"/>
  <c r="M19" i="92"/>
  <c r="M18" i="92"/>
  <c r="M17" i="92"/>
  <c r="M16" i="92"/>
  <c r="M15" i="92"/>
  <c r="M13" i="92"/>
  <c r="M12" i="92"/>
  <c r="M11" i="92"/>
  <c r="M10" i="92"/>
  <c r="M9" i="92"/>
  <c r="I34" i="92"/>
  <c r="I33" i="92"/>
  <c r="I32" i="92"/>
  <c r="I31" i="92"/>
  <c r="I30" i="92"/>
  <c r="I29" i="92"/>
  <c r="I28" i="92"/>
  <c r="I27" i="92"/>
  <c r="I26" i="92"/>
  <c r="I25" i="92"/>
  <c r="I24" i="92"/>
  <c r="I23" i="92"/>
  <c r="I22" i="92"/>
  <c r="I21" i="92"/>
  <c r="I20" i="92"/>
  <c r="I19" i="92"/>
  <c r="I18" i="92"/>
  <c r="I17" i="92"/>
  <c r="I16" i="92"/>
  <c r="I15" i="92"/>
  <c r="I14" i="92"/>
  <c r="I13" i="92"/>
  <c r="I12" i="92"/>
  <c r="I11" i="92"/>
  <c r="I10" i="92"/>
  <c r="I9" i="92"/>
  <c r="E10" i="92"/>
  <c r="E11" i="92"/>
  <c r="E12" i="92"/>
  <c r="E13" i="92"/>
  <c r="E14" i="92"/>
  <c r="E15" i="92"/>
  <c r="E16" i="92"/>
  <c r="E17" i="92"/>
  <c r="E18" i="92"/>
  <c r="E19" i="92"/>
  <c r="E20" i="92"/>
  <c r="E21" i="92"/>
  <c r="E22" i="92"/>
  <c r="E23" i="92"/>
  <c r="E24" i="92"/>
  <c r="E25" i="92"/>
  <c r="E26" i="92"/>
  <c r="E27" i="92"/>
  <c r="E28" i="92"/>
  <c r="E29" i="92"/>
  <c r="E30" i="92"/>
  <c r="E31" i="92"/>
  <c r="E32" i="92"/>
  <c r="E33" i="92"/>
  <c r="E34" i="92"/>
  <c r="E9" i="92"/>
  <c r="D9" i="87"/>
  <c r="M12" i="90"/>
  <c r="M9" i="90"/>
  <c r="E20" i="90"/>
  <c r="E19" i="90"/>
  <c r="E18" i="90"/>
  <c r="E17" i="90"/>
  <c r="E16" i="90"/>
  <c r="E15" i="90"/>
  <c r="E14" i="90"/>
  <c r="E13" i="90"/>
  <c r="E12" i="90"/>
  <c r="E11" i="90"/>
  <c r="E10" i="90"/>
  <c r="E9" i="90"/>
  <c r="E21" i="90" s="1"/>
  <c r="I9" i="90"/>
  <c r="I10" i="90"/>
  <c r="I11" i="90"/>
  <c r="I12" i="90"/>
  <c r="I13" i="90"/>
  <c r="I21" i="90" s="1"/>
  <c r="I14" i="90"/>
  <c r="I15" i="90"/>
  <c r="I16" i="90"/>
  <c r="I17" i="90"/>
  <c r="I18" i="90"/>
  <c r="I19" i="90"/>
  <c r="I20" i="90"/>
  <c r="H21" i="90"/>
  <c r="L21" i="90"/>
  <c r="D36" i="100"/>
  <c r="F36" i="100"/>
  <c r="G36" i="100"/>
  <c r="H36" i="100"/>
  <c r="K36" i="100"/>
  <c r="L12" i="100"/>
  <c r="L13" i="100"/>
  <c r="L14" i="100"/>
  <c r="L15" i="100"/>
  <c r="L16" i="100"/>
  <c r="L36" i="100" s="1"/>
  <c r="L17" i="100"/>
  <c r="L18" i="100"/>
  <c r="L19" i="100"/>
  <c r="L20" i="100"/>
  <c r="L21" i="100"/>
  <c r="L22" i="100"/>
  <c r="L24" i="100"/>
  <c r="L25" i="100"/>
  <c r="L26" i="100"/>
  <c r="L27" i="100"/>
  <c r="L28" i="100"/>
  <c r="L29" i="100"/>
  <c r="L30" i="100"/>
  <c r="L31" i="100"/>
  <c r="L32" i="100"/>
  <c r="L33" i="100"/>
  <c r="L34" i="100"/>
  <c r="L35" i="100"/>
  <c r="L11" i="100"/>
  <c r="L11" i="99"/>
  <c r="L12" i="99"/>
  <c r="L13" i="99"/>
  <c r="L14" i="99"/>
  <c r="L15" i="99"/>
  <c r="L16" i="99"/>
  <c r="L17" i="99"/>
  <c r="L18" i="99"/>
  <c r="L19" i="99"/>
  <c r="L20" i="99"/>
  <c r="L21" i="99"/>
  <c r="L10" i="99"/>
  <c r="L10" i="98"/>
  <c r="L11" i="98"/>
  <c r="L12" i="98"/>
  <c r="L13" i="98"/>
  <c r="L14" i="98"/>
  <c r="L15" i="98"/>
  <c r="L16" i="98"/>
  <c r="L17" i="98"/>
  <c r="L9" i="98"/>
  <c r="L11" i="96"/>
  <c r="L12" i="96"/>
  <c r="L13" i="96"/>
  <c r="L14" i="96"/>
  <c r="L15" i="96"/>
  <c r="L16" i="96"/>
  <c r="L17" i="96"/>
  <c r="L18" i="96"/>
  <c r="L19" i="96"/>
  <c r="L10" i="96"/>
  <c r="M10" i="94"/>
  <c r="M11" i="94"/>
  <c r="M12" i="94"/>
  <c r="M13" i="94"/>
  <c r="M14" i="94"/>
  <c r="M15" i="94"/>
  <c r="M16" i="94"/>
  <c r="M17" i="94"/>
  <c r="M18" i="94"/>
  <c r="M19" i="94"/>
  <c r="M20" i="94"/>
  <c r="M21" i="94"/>
  <c r="M22" i="94"/>
  <c r="M23" i="94"/>
  <c r="M24" i="94"/>
  <c r="M25" i="94"/>
  <c r="M9" i="94"/>
  <c r="K10" i="92"/>
  <c r="K11" i="92"/>
  <c r="K12" i="92"/>
  <c r="K13" i="92"/>
  <c r="K15" i="92"/>
  <c r="K16" i="92"/>
  <c r="K17" i="92"/>
  <c r="K18" i="92"/>
  <c r="K19" i="92"/>
  <c r="K20" i="92"/>
  <c r="K21" i="92"/>
  <c r="K22" i="92"/>
  <c r="K23" i="92"/>
  <c r="K24" i="92"/>
  <c r="K25" i="92"/>
  <c r="K26" i="92"/>
  <c r="K27" i="92"/>
  <c r="K28" i="92"/>
  <c r="K29" i="92"/>
  <c r="K30" i="92"/>
  <c r="K31" i="92"/>
  <c r="K32" i="92"/>
  <c r="K33" i="92"/>
  <c r="K34" i="92"/>
  <c r="K9" i="92"/>
  <c r="D14" i="92"/>
  <c r="F14" i="92"/>
  <c r="G14" i="92"/>
  <c r="H14" i="92"/>
  <c r="J14" i="92"/>
  <c r="M10" i="90"/>
  <c r="M11" i="90"/>
  <c r="M13" i="90"/>
  <c r="M14" i="90"/>
  <c r="M15" i="90"/>
  <c r="M16" i="90"/>
  <c r="M17" i="90"/>
  <c r="M18" i="90"/>
  <c r="M19" i="90"/>
  <c r="L10" i="90"/>
  <c r="L11" i="90"/>
  <c r="L12" i="90"/>
  <c r="L13" i="90"/>
  <c r="L14" i="90"/>
  <c r="L15" i="90"/>
  <c r="L16" i="90"/>
  <c r="L17" i="90"/>
  <c r="L18" i="90"/>
  <c r="L19" i="90"/>
  <c r="L20" i="90"/>
  <c r="L9" i="90"/>
  <c r="D21" i="90"/>
  <c r="F21" i="90"/>
  <c r="G21" i="90"/>
  <c r="J21" i="90"/>
  <c r="K21" i="90"/>
  <c r="J18" i="87"/>
  <c r="G17" i="87"/>
  <c r="H17" i="87"/>
  <c r="J17" i="87" s="1"/>
  <c r="I17" i="87"/>
  <c r="D17" i="87"/>
  <c r="B18" i="87"/>
  <c r="D18" i="82"/>
  <c r="M16" i="100" l="1"/>
  <c r="M36" i="100" s="1"/>
  <c r="E36" i="100"/>
  <c r="K18" i="96"/>
  <c r="J18" i="96"/>
  <c r="L17" i="84"/>
  <c r="J17" i="84"/>
  <c r="N17" i="84" s="1"/>
  <c r="H17" i="84"/>
  <c r="D17" i="84"/>
  <c r="A28" i="82"/>
  <c r="B28" i="82"/>
  <c r="C28" i="82"/>
  <c r="D28" i="82"/>
  <c r="A29" i="82"/>
  <c r="B29" i="82"/>
  <c r="C29" i="82"/>
  <c r="D29" i="82"/>
  <c r="A30" i="82"/>
  <c r="B30" i="82"/>
  <c r="C30" i="82"/>
  <c r="D30" i="82"/>
  <c r="A31" i="82"/>
  <c r="B31" i="82"/>
  <c r="C31" i="82"/>
  <c r="D31" i="82"/>
  <c r="A32" i="82"/>
  <c r="B32" i="82"/>
  <c r="C32" i="82"/>
  <c r="D32" i="82"/>
  <c r="A27" i="82"/>
  <c r="A23" i="82"/>
  <c r="D17" i="82"/>
  <c r="M11" i="113"/>
  <c r="M12" i="113"/>
  <c r="M13" i="113"/>
  <c r="M14" i="113"/>
  <c r="M15" i="113"/>
  <c r="M16" i="113"/>
  <c r="M17" i="113"/>
  <c r="M18" i="113"/>
  <c r="M19" i="113"/>
  <c r="M20" i="113"/>
  <c r="M21" i="113"/>
  <c r="M22" i="113"/>
  <c r="M23" i="113"/>
  <c r="M10" i="113"/>
  <c r="G10" i="112"/>
  <c r="G11" i="112"/>
  <c r="G12" i="112"/>
  <c r="G13" i="112"/>
  <c r="G14" i="112"/>
  <c r="G9" i="112"/>
  <c r="G11" i="111"/>
  <c r="G12" i="111"/>
  <c r="G13" i="111"/>
  <c r="G14" i="111"/>
  <c r="G15" i="111"/>
  <c r="G16" i="111"/>
  <c r="G17" i="111"/>
  <c r="G18" i="111"/>
  <c r="G19" i="111"/>
  <c r="G20" i="111"/>
  <c r="G21" i="111"/>
  <c r="G22" i="111"/>
  <c r="G23" i="111"/>
  <c r="G10" i="111"/>
  <c r="G11" i="110"/>
  <c r="G12" i="110"/>
  <c r="G13" i="110"/>
  <c r="G14" i="110"/>
  <c r="G15" i="110"/>
  <c r="G16" i="110"/>
  <c r="G17" i="110"/>
  <c r="G18" i="110"/>
  <c r="G19" i="110"/>
  <c r="G20" i="110"/>
  <c r="G10" i="110"/>
  <c r="G21" i="108"/>
  <c r="F21" i="108"/>
  <c r="E21" i="108"/>
  <c r="D21" i="108"/>
  <c r="C21" i="108"/>
  <c r="B21" i="108"/>
  <c r="U11" i="107"/>
  <c r="I31" i="107"/>
  <c r="H31" i="107"/>
  <c r="T30" i="107"/>
  <c r="S30" i="107"/>
  <c r="R30" i="107"/>
  <c r="Q30" i="107"/>
  <c r="P30" i="107"/>
  <c r="O30" i="107"/>
  <c r="N30" i="107"/>
  <c r="N31" i="107" s="1"/>
  <c r="M30" i="107"/>
  <c r="L30" i="107"/>
  <c r="L31" i="107" s="1"/>
  <c r="K30" i="107"/>
  <c r="J30" i="107"/>
  <c r="I30" i="107"/>
  <c r="H30" i="107"/>
  <c r="G30" i="107"/>
  <c r="F30" i="107"/>
  <c r="E30" i="107"/>
  <c r="D30" i="107"/>
  <c r="C30" i="107"/>
  <c r="T29" i="107"/>
  <c r="T31" i="107" s="1"/>
  <c r="S29" i="107"/>
  <c r="S31" i="107" s="1"/>
  <c r="R29" i="107"/>
  <c r="R31" i="107" s="1"/>
  <c r="Q29" i="107"/>
  <c r="Q31" i="107" s="1"/>
  <c r="P29" i="107"/>
  <c r="P31" i="107" s="1"/>
  <c r="O29" i="107"/>
  <c r="O31" i="107" s="1"/>
  <c r="N29" i="107"/>
  <c r="M29" i="107"/>
  <c r="M31" i="107" s="1"/>
  <c r="L29" i="107"/>
  <c r="K29" i="107"/>
  <c r="K31" i="107" s="1"/>
  <c r="J29" i="107"/>
  <c r="J31" i="107" s="1"/>
  <c r="I29" i="107"/>
  <c r="H29" i="107"/>
  <c r="G29" i="107"/>
  <c r="G31" i="107" s="1"/>
  <c r="F29" i="107"/>
  <c r="F31" i="107" s="1"/>
  <c r="E29" i="107"/>
  <c r="E31" i="107" s="1"/>
  <c r="D29" i="107"/>
  <c r="D31" i="107" s="1"/>
  <c r="C29" i="107"/>
  <c r="C31" i="107" s="1"/>
  <c r="W28" i="107"/>
  <c r="V28" i="107"/>
  <c r="U28" i="107"/>
  <c r="V27" i="107"/>
  <c r="U27" i="107"/>
  <c r="W27" i="107" s="1"/>
  <c r="V26" i="107"/>
  <c r="W26" i="107" s="1"/>
  <c r="U26" i="107"/>
  <c r="V25" i="107"/>
  <c r="W25" i="107" s="1"/>
  <c r="U25" i="107"/>
  <c r="V24" i="107"/>
  <c r="W24" i="107" s="1"/>
  <c r="U24" i="107"/>
  <c r="V23" i="107"/>
  <c r="W23" i="107" s="1"/>
  <c r="U23" i="107"/>
  <c r="V22" i="107"/>
  <c r="W22" i="107" s="1"/>
  <c r="U22" i="107"/>
  <c r="W21" i="107"/>
  <c r="V21" i="107"/>
  <c r="U21" i="107"/>
  <c r="V20" i="107"/>
  <c r="U20" i="107"/>
  <c r="W20" i="107" s="1"/>
  <c r="V19" i="107"/>
  <c r="U19" i="107"/>
  <c r="W19" i="107" s="1"/>
  <c r="V18" i="107"/>
  <c r="W18" i="107" s="1"/>
  <c r="U18" i="107"/>
  <c r="W17" i="107"/>
  <c r="V17" i="107"/>
  <c r="U17" i="107"/>
  <c r="V16" i="107"/>
  <c r="W16" i="107" s="1"/>
  <c r="U16" i="107"/>
  <c r="V15" i="107"/>
  <c r="W15" i="107" s="1"/>
  <c r="U15" i="107"/>
  <c r="W14" i="107"/>
  <c r="V14" i="107"/>
  <c r="U14" i="107"/>
  <c r="V13" i="107"/>
  <c r="W13" i="107" s="1"/>
  <c r="U13" i="107"/>
  <c r="W12" i="107"/>
  <c r="V12" i="107"/>
  <c r="V30" i="107" s="1"/>
  <c r="U12" i="107"/>
  <c r="U30" i="107" s="1"/>
  <c r="V11" i="107"/>
  <c r="V29" i="107" s="1"/>
  <c r="V31" i="107" s="1"/>
  <c r="W11" i="107"/>
  <c r="W29" i="107" s="1"/>
  <c r="M11" i="106"/>
  <c r="M12" i="106"/>
  <c r="M13" i="106"/>
  <c r="M14" i="106"/>
  <c r="M15" i="106"/>
  <c r="M16" i="106"/>
  <c r="M17" i="106"/>
  <c r="M18" i="106"/>
  <c r="M19" i="106"/>
  <c r="M20" i="106"/>
  <c r="M21" i="106"/>
  <c r="M22" i="106"/>
  <c r="M23" i="106"/>
  <c r="M10" i="106"/>
  <c r="M10" i="105"/>
  <c r="M11" i="105"/>
  <c r="M12" i="105"/>
  <c r="M13" i="105"/>
  <c r="M14" i="105"/>
  <c r="M9" i="105"/>
  <c r="P15" i="104"/>
  <c r="P10" i="104"/>
  <c r="P11" i="104"/>
  <c r="P12" i="104"/>
  <c r="P13" i="104"/>
  <c r="P14" i="104"/>
  <c r="P9" i="104"/>
  <c r="B15" i="103"/>
  <c r="H10" i="103"/>
  <c r="H11" i="103"/>
  <c r="H12" i="103"/>
  <c r="H13" i="103"/>
  <c r="H14" i="103"/>
  <c r="H9" i="103"/>
  <c r="D20" i="102"/>
  <c r="G20" i="102"/>
  <c r="F20" i="102"/>
  <c r="E20" i="102"/>
  <c r="C20" i="102"/>
  <c r="B20" i="102"/>
  <c r="C31" i="101"/>
  <c r="C30" i="101"/>
  <c r="C29" i="101"/>
  <c r="F31" i="101"/>
  <c r="T30" i="101"/>
  <c r="S30" i="101"/>
  <c r="R30" i="101"/>
  <c r="Q30" i="101"/>
  <c r="P30" i="101"/>
  <c r="O30" i="101"/>
  <c r="N30" i="101"/>
  <c r="M30" i="101"/>
  <c r="L30" i="101"/>
  <c r="K30" i="101"/>
  <c r="J30" i="101"/>
  <c r="I30" i="101"/>
  <c r="H30" i="101"/>
  <c r="G30" i="101"/>
  <c r="F30" i="101"/>
  <c r="E30" i="101"/>
  <c r="D30" i="101"/>
  <c r="T29" i="101"/>
  <c r="T31" i="101" s="1"/>
  <c r="S29" i="101"/>
  <c r="S31" i="101" s="1"/>
  <c r="R29" i="101"/>
  <c r="R31" i="101" s="1"/>
  <c r="Q29" i="101"/>
  <c r="Q31" i="101" s="1"/>
  <c r="P29" i="101"/>
  <c r="P31" i="101" s="1"/>
  <c r="O29" i="101"/>
  <c r="O31" i="101" s="1"/>
  <c r="N29" i="101"/>
  <c r="N31" i="101" s="1"/>
  <c r="M29" i="101"/>
  <c r="M31" i="101" s="1"/>
  <c r="L29" i="101"/>
  <c r="L31" i="101" s="1"/>
  <c r="K29" i="101"/>
  <c r="K31" i="101" s="1"/>
  <c r="J29" i="101"/>
  <c r="J31" i="101" s="1"/>
  <c r="I29" i="101"/>
  <c r="I31" i="101" s="1"/>
  <c r="H29" i="101"/>
  <c r="H31" i="101" s="1"/>
  <c r="G29" i="101"/>
  <c r="G31" i="101" s="1"/>
  <c r="F29" i="101"/>
  <c r="E29" i="101"/>
  <c r="E31" i="101" s="1"/>
  <c r="D29" i="101"/>
  <c r="D31" i="101" s="1"/>
  <c r="V28" i="101"/>
  <c r="W28" i="101" s="1"/>
  <c r="U28" i="101"/>
  <c r="V27" i="101"/>
  <c r="W27" i="101" s="1"/>
  <c r="U27" i="101"/>
  <c r="V26" i="101"/>
  <c r="U26" i="101"/>
  <c r="W26" i="101" s="1"/>
  <c r="V25" i="101"/>
  <c r="W25" i="101" s="1"/>
  <c r="U25" i="101"/>
  <c r="V24" i="101"/>
  <c r="W24" i="101" s="1"/>
  <c r="U24" i="101"/>
  <c r="V23" i="101"/>
  <c r="U23" i="101"/>
  <c r="W23" i="101" s="1"/>
  <c r="W22" i="101"/>
  <c r="V22" i="101"/>
  <c r="U22" i="101"/>
  <c r="V21" i="101"/>
  <c r="W21" i="101" s="1"/>
  <c r="U21" i="101"/>
  <c r="W20" i="101"/>
  <c r="V20" i="101"/>
  <c r="U20" i="101"/>
  <c r="V19" i="101"/>
  <c r="W19" i="101" s="1"/>
  <c r="U19" i="101"/>
  <c r="V18" i="101"/>
  <c r="W18" i="101" s="1"/>
  <c r="U18" i="101"/>
  <c r="V17" i="101"/>
  <c r="W17" i="101" s="1"/>
  <c r="U17" i="101"/>
  <c r="V16" i="101"/>
  <c r="W16" i="101" s="1"/>
  <c r="U16" i="101"/>
  <c r="V15" i="101"/>
  <c r="W15" i="101" s="1"/>
  <c r="U15" i="101"/>
  <c r="W14" i="101"/>
  <c r="V14" i="101"/>
  <c r="U14" i="101"/>
  <c r="V13" i="101"/>
  <c r="W13" i="101" s="1"/>
  <c r="U13" i="101"/>
  <c r="V12" i="101"/>
  <c r="V30" i="101" s="1"/>
  <c r="U12" i="101"/>
  <c r="U30" i="101" s="1"/>
  <c r="V11" i="101"/>
  <c r="W11" i="101" s="1"/>
  <c r="U11" i="101"/>
  <c r="U29" i="101" s="1"/>
  <c r="U31" i="101" s="1"/>
  <c r="E17" i="84" l="1"/>
  <c r="I17" i="84"/>
  <c r="M17" i="84"/>
  <c r="K17" i="84"/>
  <c r="W30" i="107"/>
  <c r="W31" i="107" s="1"/>
  <c r="U29" i="107"/>
  <c r="U31" i="107" s="1"/>
  <c r="W29" i="101"/>
  <c r="W12" i="101"/>
  <c r="W30" i="101" s="1"/>
  <c r="V29" i="101"/>
  <c r="V31" i="101" s="1"/>
  <c r="W31" i="101" l="1"/>
  <c r="G12" i="119" l="1"/>
  <c r="D12" i="119"/>
  <c r="G11" i="119"/>
  <c r="D11" i="119"/>
  <c r="G10" i="119"/>
  <c r="D10" i="119"/>
  <c r="G9" i="119"/>
  <c r="D9" i="119"/>
  <c r="L9" i="85" l="1"/>
  <c r="C40" i="108" l="1"/>
  <c r="C31" i="108"/>
  <c r="C30" i="108"/>
  <c r="C32" i="108"/>
  <c r="C33" i="108"/>
  <c r="C34" i="108"/>
  <c r="C35" i="108"/>
  <c r="C36" i="108"/>
  <c r="C37" i="108"/>
  <c r="C38" i="108"/>
  <c r="C39" i="108"/>
  <c r="C29" i="108"/>
  <c r="B40" i="108"/>
  <c r="B30" i="108"/>
  <c r="B31" i="108"/>
  <c r="B32" i="108"/>
  <c r="B33" i="108"/>
  <c r="B34" i="108"/>
  <c r="B35" i="108"/>
  <c r="B36" i="108"/>
  <c r="B37" i="108"/>
  <c r="B38" i="108"/>
  <c r="B39" i="108"/>
  <c r="B29" i="108"/>
  <c r="B25" i="103"/>
  <c r="B24" i="103"/>
  <c r="B23" i="103"/>
  <c r="B22" i="103"/>
  <c r="B21" i="103"/>
  <c r="B20" i="103"/>
  <c r="B26" i="103" s="1"/>
  <c r="G13" i="119"/>
  <c r="D13" i="119"/>
  <c r="E24" i="103" l="1"/>
  <c r="E23" i="103"/>
  <c r="E21" i="103"/>
  <c r="E25" i="103"/>
  <c r="E22" i="103"/>
  <c r="E20" i="103"/>
  <c r="E26" i="103" s="1"/>
  <c r="N35" i="86"/>
  <c r="N34" i="86"/>
  <c r="M35" i="86"/>
  <c r="M34" i="86"/>
  <c r="L35" i="86"/>
  <c r="L34" i="86"/>
  <c r="K35" i="86"/>
  <c r="K34" i="86"/>
  <c r="J35" i="86"/>
  <c r="J34" i="86"/>
  <c r="I35" i="86"/>
  <c r="I34" i="86"/>
  <c r="H35" i="86"/>
  <c r="H34" i="86"/>
  <c r="G35" i="86"/>
  <c r="G34" i="86"/>
  <c r="F35" i="86"/>
  <c r="F34" i="86"/>
  <c r="E35" i="86"/>
  <c r="E34" i="86"/>
  <c r="D35" i="86"/>
  <c r="D34" i="86"/>
  <c r="C35" i="86"/>
  <c r="C34" i="86"/>
  <c r="D33" i="86"/>
  <c r="E33" i="86"/>
  <c r="F33" i="86"/>
  <c r="G33" i="86"/>
  <c r="H33" i="86"/>
  <c r="I33" i="86"/>
  <c r="J33" i="86"/>
  <c r="K33" i="86"/>
  <c r="L33" i="86"/>
  <c r="M33" i="86"/>
  <c r="N33" i="86"/>
  <c r="C33" i="86"/>
  <c r="C30" i="86"/>
  <c r="O11" i="86"/>
  <c r="N12" i="86"/>
  <c r="N15" i="86"/>
  <c r="N18" i="86"/>
  <c r="N21" i="86"/>
  <c r="N24" i="86"/>
  <c r="N27" i="86"/>
  <c r="D30" i="86"/>
  <c r="E30" i="86"/>
  <c r="F30" i="86"/>
  <c r="G30" i="86"/>
  <c r="H30" i="86"/>
  <c r="I30" i="86"/>
  <c r="J30" i="86"/>
  <c r="K30" i="86"/>
  <c r="L30" i="86"/>
  <c r="M30" i="86"/>
  <c r="N30" i="86"/>
  <c r="D27" i="86"/>
  <c r="E27" i="86"/>
  <c r="F27" i="86"/>
  <c r="G27" i="86"/>
  <c r="H27" i="86"/>
  <c r="I27" i="86"/>
  <c r="J27" i="86"/>
  <c r="K27" i="86"/>
  <c r="L27" i="86"/>
  <c r="M27" i="86"/>
  <c r="C27" i="86"/>
  <c r="D24" i="86"/>
  <c r="E24" i="86"/>
  <c r="F24" i="86"/>
  <c r="G24" i="86"/>
  <c r="H24" i="86"/>
  <c r="I24" i="86"/>
  <c r="J24" i="86"/>
  <c r="K24" i="86"/>
  <c r="L24" i="86"/>
  <c r="M24" i="86"/>
  <c r="C24" i="86"/>
  <c r="D21" i="86"/>
  <c r="E21" i="86"/>
  <c r="F21" i="86"/>
  <c r="G21" i="86"/>
  <c r="H21" i="86"/>
  <c r="I21" i="86"/>
  <c r="J21" i="86"/>
  <c r="K21" i="86"/>
  <c r="L21" i="86"/>
  <c r="M21" i="86"/>
  <c r="C21" i="86"/>
  <c r="D18" i="86"/>
  <c r="E18" i="86"/>
  <c r="F18" i="86"/>
  <c r="G18" i="86"/>
  <c r="H18" i="86"/>
  <c r="I18" i="86"/>
  <c r="J18" i="86"/>
  <c r="K18" i="86"/>
  <c r="L18" i="86"/>
  <c r="M18" i="86"/>
  <c r="C18" i="86"/>
  <c r="D15" i="86"/>
  <c r="E15" i="86"/>
  <c r="F15" i="86"/>
  <c r="G15" i="86"/>
  <c r="H15" i="86"/>
  <c r="I15" i="86"/>
  <c r="J15" i="86"/>
  <c r="K15" i="86"/>
  <c r="L15" i="86"/>
  <c r="M15" i="86"/>
  <c r="C15" i="86"/>
  <c r="O7" i="86"/>
  <c r="O10" i="86"/>
  <c r="D12" i="86"/>
  <c r="E12" i="86"/>
  <c r="F12" i="86"/>
  <c r="G12" i="86"/>
  <c r="H12" i="86"/>
  <c r="I12" i="86"/>
  <c r="J12" i="86"/>
  <c r="K12" i="86"/>
  <c r="L12" i="86"/>
  <c r="M12" i="86"/>
  <c r="C12" i="86"/>
  <c r="D9" i="86"/>
  <c r="E9" i="86"/>
  <c r="F9" i="86"/>
  <c r="G9" i="86"/>
  <c r="H9" i="86"/>
  <c r="I9" i="86"/>
  <c r="J9" i="86"/>
  <c r="K9" i="86"/>
  <c r="L9" i="86"/>
  <c r="M9" i="86"/>
  <c r="N9" i="86"/>
  <c r="C9" i="86"/>
  <c r="C45" i="94"/>
  <c r="K17" i="96"/>
  <c r="J17" i="96"/>
  <c r="C21" i="90"/>
  <c r="D12" i="85"/>
  <c r="D9" i="85"/>
  <c r="B18" i="85"/>
  <c r="C18" i="85"/>
  <c r="F18" i="85"/>
  <c r="G18" i="85"/>
  <c r="O12" i="86" l="1"/>
  <c r="O9" i="86"/>
  <c r="I36" i="86"/>
  <c r="H36" i="86"/>
  <c r="O33" i="86"/>
  <c r="O30" i="86"/>
  <c r="O27" i="86"/>
  <c r="K36" i="86"/>
  <c r="G36" i="86"/>
  <c r="F36" i="86"/>
  <c r="O24" i="86"/>
  <c r="O21" i="86"/>
  <c r="J36" i="86"/>
  <c r="N36" i="86"/>
  <c r="M36" i="86"/>
  <c r="L36" i="86"/>
  <c r="E36" i="86"/>
  <c r="D36" i="86"/>
  <c r="O18" i="86"/>
  <c r="C36" i="86"/>
  <c r="O35" i="86"/>
  <c r="O34" i="86"/>
  <c r="O15" i="86"/>
  <c r="O36" i="86" l="1"/>
  <c r="L16" i="84" l="1"/>
  <c r="J16" i="84"/>
  <c r="N16" i="84" s="1"/>
  <c r="H16" i="84"/>
  <c r="D16" i="84"/>
  <c r="D9" i="82"/>
  <c r="D10" i="82"/>
  <c r="D11" i="82"/>
  <c r="D12" i="82"/>
  <c r="D13" i="82"/>
  <c r="D14" i="82"/>
  <c r="D15" i="82"/>
  <c r="D16" i="82"/>
  <c r="I16" i="84" l="1"/>
  <c r="E16" i="84"/>
  <c r="M16" i="84"/>
  <c r="K16" i="84"/>
  <c r="M24" i="113" l="1"/>
  <c r="L24" i="113"/>
  <c r="K24" i="113"/>
  <c r="J24" i="113"/>
  <c r="I24" i="113"/>
  <c r="H24" i="113"/>
  <c r="G24" i="113"/>
  <c r="F24" i="113"/>
  <c r="E24" i="113"/>
  <c r="D24" i="113"/>
  <c r="C24" i="113"/>
  <c r="B24" i="113"/>
  <c r="B35" i="112"/>
  <c r="B34" i="112"/>
  <c r="B33" i="112"/>
  <c r="B32" i="112"/>
  <c r="B31" i="112"/>
  <c r="B30" i="112"/>
  <c r="E25" i="112"/>
  <c r="E26" i="112" s="1"/>
  <c r="D25" i="112"/>
  <c r="D26" i="112" s="1"/>
  <c r="C25" i="112"/>
  <c r="C26" i="112" s="1"/>
  <c r="B25" i="112"/>
  <c r="B26" i="112" s="1"/>
  <c r="A25" i="112"/>
  <c r="A26" i="112" s="1"/>
  <c r="G15" i="112"/>
  <c r="E15" i="112"/>
  <c r="D15" i="112"/>
  <c r="C15" i="112"/>
  <c r="B15" i="112"/>
  <c r="G24" i="111"/>
  <c r="F24" i="111"/>
  <c r="E24" i="111"/>
  <c r="D24" i="111"/>
  <c r="C24" i="111"/>
  <c r="B24" i="111"/>
  <c r="G21" i="110"/>
  <c r="F21" i="110"/>
  <c r="E21" i="110"/>
  <c r="D21" i="110"/>
  <c r="C21" i="110"/>
  <c r="B21" i="110"/>
  <c r="M24" i="106"/>
  <c r="L24" i="106"/>
  <c r="K24" i="106"/>
  <c r="J24" i="106"/>
  <c r="I24" i="106"/>
  <c r="H24" i="106"/>
  <c r="G24" i="106"/>
  <c r="F24" i="106"/>
  <c r="E24" i="106"/>
  <c r="D24" i="106"/>
  <c r="C24" i="106"/>
  <c r="B24" i="106"/>
  <c r="M15" i="105"/>
  <c r="L15" i="105"/>
  <c r="K15" i="105"/>
  <c r="J15" i="105"/>
  <c r="I15" i="105"/>
  <c r="H15" i="105"/>
  <c r="G15" i="105"/>
  <c r="F15" i="105"/>
  <c r="E15" i="105"/>
  <c r="D15" i="105"/>
  <c r="C15" i="105"/>
  <c r="B15" i="105"/>
  <c r="O15" i="104"/>
  <c r="N15" i="104"/>
  <c r="M15" i="104"/>
  <c r="L15" i="104"/>
  <c r="K15" i="104"/>
  <c r="J15" i="104"/>
  <c r="I15" i="104"/>
  <c r="H15" i="104"/>
  <c r="G15" i="104"/>
  <c r="F15" i="104"/>
  <c r="E15" i="104"/>
  <c r="D15" i="104"/>
  <c r="C15" i="104"/>
  <c r="B15" i="104"/>
  <c r="H15" i="103"/>
  <c r="G15" i="103"/>
  <c r="C25" i="103" s="1"/>
  <c r="F15" i="103"/>
  <c r="C24" i="103" s="1"/>
  <c r="E15" i="103"/>
  <c r="C23" i="103" s="1"/>
  <c r="D15" i="103"/>
  <c r="C22" i="103" s="1"/>
  <c r="C15" i="103"/>
  <c r="C21" i="103" s="1"/>
  <c r="C20" i="103"/>
  <c r="C26" i="103" l="1"/>
  <c r="B37" i="112"/>
  <c r="B45" i="94" l="1"/>
  <c r="D45" i="94" l="1"/>
  <c r="L25" i="94"/>
  <c r="K25" i="94"/>
  <c r="K16" i="96" l="1"/>
  <c r="J16" i="96"/>
  <c r="L15" i="84" l="1"/>
  <c r="J15" i="84"/>
  <c r="H15" i="84"/>
  <c r="D15" i="84"/>
  <c r="L14" i="84"/>
  <c r="J14" i="84"/>
  <c r="H14" i="84"/>
  <c r="D14" i="84"/>
  <c r="L13" i="84"/>
  <c r="J13" i="84"/>
  <c r="H13" i="84"/>
  <c r="D13" i="84"/>
  <c r="L12" i="84"/>
  <c r="J12" i="84"/>
  <c r="N12" i="84" s="1"/>
  <c r="H12" i="84"/>
  <c r="D12" i="84"/>
  <c r="L11" i="84"/>
  <c r="J11" i="84"/>
  <c r="H11" i="84"/>
  <c r="D11" i="84"/>
  <c r="L10" i="84"/>
  <c r="J10" i="84"/>
  <c r="H10" i="84"/>
  <c r="D10" i="84"/>
  <c r="L9" i="84"/>
  <c r="J9" i="84"/>
  <c r="H9" i="84"/>
  <c r="D9" i="84"/>
  <c r="N15" i="84" l="1"/>
  <c r="I12" i="84"/>
  <c r="N14" i="84"/>
  <c r="I15" i="84"/>
  <c r="N11" i="84"/>
  <c r="E11" i="84" s="1"/>
  <c r="M14" i="84"/>
  <c r="E14" i="84"/>
  <c r="K15" i="84"/>
  <c r="N13" i="84"/>
  <c r="E13" i="84" s="1"/>
  <c r="E12" i="84"/>
  <c r="I14" i="84"/>
  <c r="K14" i="84"/>
  <c r="M12" i="84"/>
  <c r="M11" i="84"/>
  <c r="E15" i="84"/>
  <c r="N9" i="84"/>
  <c r="K9" i="84" s="1"/>
  <c r="K12" i="84"/>
  <c r="N10" i="84"/>
  <c r="I10" i="84" s="1"/>
  <c r="M15" i="84"/>
  <c r="K11" i="84" l="1"/>
  <c r="K10" i="84"/>
  <c r="E10" i="84"/>
  <c r="I11" i="84"/>
  <c r="E9" i="84"/>
  <c r="M9" i="84"/>
  <c r="I13" i="84"/>
  <c r="K13" i="84"/>
  <c r="I9" i="84"/>
  <c r="M13" i="84"/>
  <c r="M10" i="84"/>
  <c r="C14" i="92" l="1"/>
  <c r="B14" i="92"/>
  <c r="B35" i="92" s="1"/>
  <c r="C36" i="100" l="1"/>
  <c r="K35" i="100"/>
  <c r="J35" i="100"/>
  <c r="K34" i="100"/>
  <c r="J34" i="100"/>
  <c r="K33" i="100"/>
  <c r="J33" i="100"/>
  <c r="K32" i="100"/>
  <c r="J32" i="100"/>
  <c r="K31" i="100"/>
  <c r="J31" i="100"/>
  <c r="K30" i="100"/>
  <c r="J30" i="100"/>
  <c r="K29" i="100"/>
  <c r="J29" i="100"/>
  <c r="K28" i="100"/>
  <c r="J28" i="100"/>
  <c r="K27" i="100"/>
  <c r="J27" i="100"/>
  <c r="K26" i="100"/>
  <c r="J26" i="100"/>
  <c r="K25" i="100"/>
  <c r="J25" i="100"/>
  <c r="K24" i="100"/>
  <c r="J24" i="100"/>
  <c r="K22" i="100"/>
  <c r="J22" i="100"/>
  <c r="K21" i="100"/>
  <c r="J21" i="100"/>
  <c r="K20" i="100"/>
  <c r="J20" i="100"/>
  <c r="K19" i="100"/>
  <c r="J19" i="100"/>
  <c r="K18" i="100"/>
  <c r="J18" i="100"/>
  <c r="K17" i="100"/>
  <c r="J17" i="100"/>
  <c r="K16" i="100"/>
  <c r="J16" i="100"/>
  <c r="K15" i="100"/>
  <c r="J15" i="100"/>
  <c r="K14" i="100"/>
  <c r="J14" i="100"/>
  <c r="K13" i="100"/>
  <c r="J13" i="100"/>
  <c r="K12" i="100"/>
  <c r="J12" i="100"/>
  <c r="K11" i="100"/>
  <c r="J11" i="100"/>
  <c r="L24" i="94"/>
  <c r="K24" i="94"/>
  <c r="C31" i="94"/>
  <c r="L23" i="94"/>
  <c r="K23" i="94"/>
  <c r="D34" i="94"/>
  <c r="C34" i="94"/>
  <c r="L22" i="94"/>
  <c r="K22" i="94"/>
  <c r="L21" i="94"/>
  <c r="K21" i="94"/>
  <c r="C38" i="94"/>
  <c r="L20" i="94"/>
  <c r="K20" i="94"/>
  <c r="L19" i="94"/>
  <c r="K19" i="94"/>
  <c r="L18" i="94"/>
  <c r="K18" i="94"/>
  <c r="L17" i="94"/>
  <c r="K17" i="94"/>
  <c r="L16" i="94"/>
  <c r="K16" i="94"/>
  <c r="L15" i="94"/>
  <c r="K15" i="94"/>
  <c r="L14" i="94"/>
  <c r="K14" i="94"/>
  <c r="L13" i="94"/>
  <c r="K13" i="94"/>
  <c r="L12" i="94"/>
  <c r="K12" i="94"/>
  <c r="C30" i="94"/>
  <c r="L11" i="94"/>
  <c r="K11" i="94"/>
  <c r="L10" i="94"/>
  <c r="K10" i="94"/>
  <c r="L9" i="94"/>
  <c r="K9" i="94"/>
  <c r="K15" i="96" l="1"/>
  <c r="J15" i="96"/>
  <c r="D36" i="94" l="1"/>
  <c r="D31" i="94"/>
  <c r="C37" i="94"/>
  <c r="C36" i="94"/>
  <c r="J11" i="92" l="1"/>
  <c r="J10" i="92"/>
  <c r="J9" i="92"/>
  <c r="D44" i="94" l="1"/>
  <c r="C44" i="94"/>
  <c r="D33" i="94"/>
  <c r="C33" i="94"/>
  <c r="D43" i="94"/>
  <c r="C43" i="94"/>
  <c r="D42" i="94"/>
  <c r="C42" i="94"/>
  <c r="D37" i="94"/>
  <c r="D32" i="94"/>
  <c r="C32" i="94"/>
  <c r="D40" i="94"/>
  <c r="C40" i="94"/>
  <c r="D30" i="94"/>
  <c r="D41" i="94"/>
  <c r="C41" i="94"/>
  <c r="D39" i="94"/>
  <c r="C39" i="94"/>
  <c r="C35" i="94" l="1"/>
  <c r="D38" i="94"/>
  <c r="D35" i="94" l="1"/>
  <c r="H35" i="94" s="1"/>
  <c r="D18" i="84"/>
  <c r="H18" i="84"/>
  <c r="J18" i="84"/>
  <c r="L18" i="84"/>
  <c r="K19" i="96"/>
  <c r="J19" i="96"/>
  <c r="K14" i="96"/>
  <c r="J14" i="96"/>
  <c r="H10" i="85"/>
  <c r="J10" i="85"/>
  <c r="L10" i="85"/>
  <c r="H11" i="85"/>
  <c r="J11" i="85"/>
  <c r="L11" i="85"/>
  <c r="H12" i="85"/>
  <c r="J12" i="85"/>
  <c r="L12" i="85"/>
  <c r="H13" i="85"/>
  <c r="J13" i="85"/>
  <c r="L13" i="85"/>
  <c r="H14" i="85"/>
  <c r="J14" i="85"/>
  <c r="L14" i="85"/>
  <c r="H15" i="85"/>
  <c r="J15" i="85"/>
  <c r="L15" i="85"/>
  <c r="H16" i="85"/>
  <c r="J16" i="85"/>
  <c r="L16" i="85"/>
  <c r="H17" i="85"/>
  <c r="J17" i="85"/>
  <c r="L17" i="85"/>
  <c r="J9" i="85"/>
  <c r="H9" i="85"/>
  <c r="D10" i="85"/>
  <c r="D11" i="85"/>
  <c r="D13" i="85"/>
  <c r="D14" i="85"/>
  <c r="D15" i="85"/>
  <c r="D16" i="85"/>
  <c r="D17" i="85"/>
  <c r="D18" i="85" l="1"/>
  <c r="E14" i="85" s="1"/>
  <c r="L18" i="85"/>
  <c r="N9" i="85"/>
  <c r="M9" i="85" s="1"/>
  <c r="N11" i="85"/>
  <c r="M11" i="85" s="1"/>
  <c r="H18" i="85"/>
  <c r="I10" i="85" s="1"/>
  <c r="J18" i="85"/>
  <c r="N15" i="85"/>
  <c r="K15" i="85" s="1"/>
  <c r="N12" i="85"/>
  <c r="M12" i="85" s="1"/>
  <c r="N13" i="85"/>
  <c r="K13" i="85" s="1"/>
  <c r="N14" i="85"/>
  <c r="K14" i="85" s="1"/>
  <c r="N18" i="84"/>
  <c r="K18" i="84" s="1"/>
  <c r="N17" i="85"/>
  <c r="K17" i="85" s="1"/>
  <c r="N16" i="85"/>
  <c r="K16" i="85" s="1"/>
  <c r="N10" i="85"/>
  <c r="K10" i="85" s="1"/>
  <c r="K12" i="85" l="1"/>
  <c r="Q12" i="85" s="1"/>
  <c r="M10" i="85"/>
  <c r="Q10" i="85" s="1"/>
  <c r="M14" i="85"/>
  <c r="Q14" i="85" s="1"/>
  <c r="K11" i="85"/>
  <c r="K9" i="85"/>
  <c r="Q9" i="85" s="1"/>
  <c r="M16" i="85"/>
  <c r="Q16" i="85" s="1"/>
  <c r="M17" i="85"/>
  <c r="Q17" i="85" s="1"/>
  <c r="M15" i="85"/>
  <c r="Q15" i="85" s="1"/>
  <c r="Q11" i="85"/>
  <c r="M13" i="85"/>
  <c r="Q13" i="85" s="1"/>
  <c r="E16" i="85"/>
  <c r="E13" i="85"/>
  <c r="E10" i="85"/>
  <c r="E9" i="85"/>
  <c r="E12" i="85"/>
  <c r="E17" i="85"/>
  <c r="E11" i="85"/>
  <c r="E15" i="85"/>
  <c r="I11" i="85"/>
  <c r="I9" i="85"/>
  <c r="I15" i="85"/>
  <c r="I12" i="85"/>
  <c r="I14" i="85"/>
  <c r="I16" i="85"/>
  <c r="I17" i="85"/>
  <c r="I13" i="85"/>
  <c r="N18" i="85"/>
  <c r="M18" i="85" s="1"/>
  <c r="I18" i="84"/>
  <c r="M18" i="84"/>
  <c r="E18" i="84"/>
  <c r="K18" i="85" l="1"/>
  <c r="Q18" i="85" s="1"/>
  <c r="E18" i="85"/>
  <c r="I18" i="85"/>
  <c r="H10" i="87"/>
  <c r="I10" i="87"/>
  <c r="H11" i="87"/>
  <c r="I11" i="87"/>
  <c r="H12" i="87"/>
  <c r="I12" i="87"/>
  <c r="H13" i="87"/>
  <c r="I13" i="87"/>
  <c r="H14" i="87"/>
  <c r="I14" i="87"/>
  <c r="H15" i="87"/>
  <c r="I15" i="87"/>
  <c r="H16" i="87"/>
  <c r="I16" i="87"/>
  <c r="I9" i="87"/>
  <c r="H9" i="87"/>
  <c r="J16" i="87" l="1"/>
  <c r="J13" i="87"/>
  <c r="J15" i="87"/>
  <c r="J10" i="87"/>
  <c r="J12" i="87"/>
  <c r="I18" i="87"/>
  <c r="J11" i="87"/>
  <c r="J9" i="87"/>
  <c r="H18" i="87"/>
  <c r="J14" i="87"/>
  <c r="K13" i="96" l="1"/>
  <c r="J13" i="96"/>
  <c r="J10" i="96"/>
  <c r="K10" i="96"/>
  <c r="J11" i="96"/>
  <c r="K11" i="96"/>
  <c r="J12" i="96"/>
  <c r="K12" i="96"/>
  <c r="J10" i="99" l="1"/>
  <c r="K10" i="99"/>
  <c r="J11" i="99"/>
  <c r="K11" i="99"/>
  <c r="J12" i="99"/>
  <c r="K12" i="99"/>
  <c r="J13" i="99"/>
  <c r="K13" i="99"/>
  <c r="J14" i="99"/>
  <c r="K14" i="99"/>
  <c r="J15" i="99"/>
  <c r="K15" i="99"/>
  <c r="J16" i="99"/>
  <c r="K16" i="99"/>
  <c r="J17" i="99"/>
  <c r="K17" i="99"/>
  <c r="J18" i="99"/>
  <c r="K18" i="99"/>
  <c r="J19" i="99"/>
  <c r="K19" i="99"/>
  <c r="J20" i="99"/>
  <c r="K20" i="99"/>
  <c r="J21" i="99"/>
  <c r="K21" i="99"/>
  <c r="J9" i="98"/>
  <c r="K9" i="98"/>
  <c r="J10" i="98"/>
  <c r="K10" i="98"/>
  <c r="J11" i="98"/>
  <c r="K11" i="98"/>
  <c r="J12" i="98"/>
  <c r="K12" i="98"/>
  <c r="J13" i="98"/>
  <c r="K13" i="98"/>
  <c r="J14" i="98"/>
  <c r="K14" i="98"/>
  <c r="J15" i="98"/>
  <c r="K15" i="98"/>
  <c r="J16" i="98"/>
  <c r="K16" i="98"/>
  <c r="J17" i="98"/>
  <c r="K17" i="98"/>
  <c r="L9" i="92"/>
  <c r="L10" i="92"/>
  <c r="L11" i="92"/>
  <c r="J12" i="92"/>
  <c r="L12" i="92"/>
  <c r="J13" i="92"/>
  <c r="L13" i="92"/>
  <c r="E45" i="92"/>
  <c r="F45" i="92"/>
  <c r="J15" i="92"/>
  <c r="L15" i="92"/>
  <c r="F46" i="92"/>
  <c r="J16" i="92"/>
  <c r="L16" i="92"/>
  <c r="F47" i="92"/>
  <c r="J17" i="92"/>
  <c r="L17" i="92"/>
  <c r="F48" i="92"/>
  <c r="J18" i="92"/>
  <c r="L18" i="92"/>
  <c r="F49" i="92"/>
  <c r="J19" i="92"/>
  <c r="L19" i="92"/>
  <c r="F50" i="92"/>
  <c r="J20" i="92"/>
  <c r="L20" i="92"/>
  <c r="F51" i="92"/>
  <c r="J21" i="92"/>
  <c r="L21" i="92"/>
  <c r="F52" i="92"/>
  <c r="J22" i="92"/>
  <c r="L22" i="92"/>
  <c r="F53" i="92"/>
  <c r="J23" i="92"/>
  <c r="L23" i="92"/>
  <c r="F54" i="92"/>
  <c r="J24" i="92"/>
  <c r="L24" i="92"/>
  <c r="F55" i="92"/>
  <c r="J25" i="92"/>
  <c r="L25" i="92"/>
  <c r="F56" i="92"/>
  <c r="J26" i="92"/>
  <c r="L26" i="92"/>
  <c r="J27" i="92"/>
  <c r="L27" i="92"/>
  <c r="J28" i="92"/>
  <c r="L28" i="92"/>
  <c r="J29" i="92"/>
  <c r="L29" i="92"/>
  <c r="J30" i="92"/>
  <c r="L30" i="92"/>
  <c r="J31" i="92"/>
  <c r="L31" i="92"/>
  <c r="J32" i="92"/>
  <c r="L32" i="92"/>
  <c r="J33" i="92"/>
  <c r="L33" i="92"/>
  <c r="J34" i="92"/>
  <c r="L34" i="92"/>
  <c r="J9" i="90"/>
  <c r="K9" i="90"/>
  <c r="J10" i="90"/>
  <c r="B27" i="90" s="1"/>
  <c r="K10" i="90"/>
  <c r="C27" i="90" s="1"/>
  <c r="J11" i="90"/>
  <c r="B28" i="90" s="1"/>
  <c r="K11" i="90"/>
  <c r="J12" i="90"/>
  <c r="B29" i="90" s="1"/>
  <c r="K12" i="90"/>
  <c r="C29" i="90" s="1"/>
  <c r="J13" i="90"/>
  <c r="B30" i="90" s="1"/>
  <c r="K13" i="90"/>
  <c r="C30" i="90" s="1"/>
  <c r="J14" i="90"/>
  <c r="K14" i="90"/>
  <c r="C31" i="90" s="1"/>
  <c r="J15" i="90"/>
  <c r="B32" i="90" s="1"/>
  <c r="K15" i="90"/>
  <c r="J16" i="90"/>
  <c r="K16" i="90"/>
  <c r="C33" i="90" s="1"/>
  <c r="J17" i="90"/>
  <c r="K17" i="90"/>
  <c r="C34" i="90" s="1"/>
  <c r="J18" i="90"/>
  <c r="B35" i="90" s="1"/>
  <c r="K18" i="90"/>
  <c r="J19" i="90"/>
  <c r="B36" i="90" s="1"/>
  <c r="K19" i="90"/>
  <c r="C36" i="90" s="1"/>
  <c r="J20" i="90"/>
  <c r="B37" i="90" s="1"/>
  <c r="K20" i="90"/>
  <c r="C37" i="90" s="1"/>
  <c r="B21" i="90"/>
  <c r="B24" i="87"/>
  <c r="G9" i="87"/>
  <c r="C24" i="87" s="1"/>
  <c r="D10" i="87"/>
  <c r="B25" i="87" s="1"/>
  <c r="G10" i="87"/>
  <c r="C25" i="87" s="1"/>
  <c r="D11" i="87"/>
  <c r="B26" i="87" s="1"/>
  <c r="G11" i="87"/>
  <c r="C26" i="87" s="1"/>
  <c r="D12" i="87"/>
  <c r="B27" i="87" s="1"/>
  <c r="G12" i="87"/>
  <c r="C27" i="87" s="1"/>
  <c r="D13" i="87"/>
  <c r="B28" i="87" s="1"/>
  <c r="G13" i="87"/>
  <c r="C28" i="87" s="1"/>
  <c r="D14" i="87"/>
  <c r="B29" i="87" s="1"/>
  <c r="G14" i="87"/>
  <c r="C29" i="87" s="1"/>
  <c r="D15" i="87"/>
  <c r="B30" i="87" s="1"/>
  <c r="G15" i="87"/>
  <c r="C30" i="87" s="1"/>
  <c r="D16" i="87"/>
  <c r="B31" i="87" s="1"/>
  <c r="G16" i="87"/>
  <c r="C31" i="87" s="1"/>
  <c r="C18" i="87"/>
  <c r="E18" i="87"/>
  <c r="F18" i="87"/>
  <c r="A25" i="87"/>
  <c r="A26" i="87"/>
  <c r="A27" i="87"/>
  <c r="A28" i="87"/>
  <c r="A29" i="87"/>
  <c r="A30" i="87"/>
  <c r="A31" i="87"/>
  <c r="O8" i="86"/>
  <c r="O13" i="86"/>
  <c r="O14" i="86"/>
  <c r="O16" i="86"/>
  <c r="O17" i="86"/>
  <c r="O19" i="86"/>
  <c r="O20" i="86"/>
  <c r="O22" i="86"/>
  <c r="O23" i="86"/>
  <c r="O25" i="86"/>
  <c r="O26" i="86"/>
  <c r="O28" i="86"/>
  <c r="O29" i="86"/>
  <c r="O31" i="86"/>
  <c r="O32" i="86"/>
  <c r="B23" i="82"/>
  <c r="C23" i="82"/>
  <c r="D23" i="82"/>
  <c r="A24" i="82"/>
  <c r="B24" i="82"/>
  <c r="C24" i="82"/>
  <c r="D24" i="82"/>
  <c r="A25" i="82"/>
  <c r="B25" i="82"/>
  <c r="C25" i="82"/>
  <c r="D25" i="82"/>
  <c r="A26" i="82"/>
  <c r="B26" i="82"/>
  <c r="C26" i="82"/>
  <c r="D26" i="82"/>
  <c r="B27" i="82"/>
  <c r="C27" i="82"/>
  <c r="D27" i="82"/>
  <c r="E55" i="92" l="1"/>
  <c r="E48" i="92"/>
  <c r="E53" i="92"/>
  <c r="E49" i="92"/>
  <c r="E56" i="92"/>
  <c r="E52" i="92"/>
  <c r="E47" i="92"/>
  <c r="F57" i="92"/>
  <c r="C26" i="90"/>
  <c r="B26" i="90"/>
  <c r="B32" i="87"/>
  <c r="C35" i="90"/>
  <c r="G18" i="87"/>
  <c r="C32" i="87" s="1"/>
  <c r="D18" i="87"/>
  <c r="E50" i="92"/>
  <c r="C28" i="90"/>
  <c r="B33" i="90"/>
  <c r="C32" i="90"/>
  <c r="O10" i="89"/>
  <c r="K12" i="89"/>
  <c r="E54" i="92"/>
  <c r="E46" i="92"/>
  <c r="E51" i="92"/>
  <c r="B31" i="90"/>
  <c r="B34" i="90"/>
  <c r="M16" i="89"/>
  <c r="F11" i="89" l="1"/>
  <c r="F9" i="89"/>
  <c r="F44" i="92"/>
  <c r="F59" i="92" s="1"/>
  <c r="O13" i="89"/>
  <c r="O16" i="89"/>
  <c r="O15" i="89"/>
  <c r="O9" i="89"/>
  <c r="O17" i="89"/>
  <c r="O14" i="89"/>
  <c r="M12" i="89"/>
  <c r="M15" i="89"/>
  <c r="M14" i="89"/>
  <c r="M13" i="89"/>
  <c r="M11" i="89"/>
  <c r="M10" i="89"/>
  <c r="O11" i="89"/>
  <c r="M17" i="89"/>
  <c r="O12" i="89"/>
  <c r="F13" i="89"/>
  <c r="K16" i="89"/>
  <c r="F12" i="89"/>
  <c r="F14" i="89"/>
  <c r="F15" i="89"/>
  <c r="F10" i="89"/>
  <c r="F16" i="89"/>
  <c r="C38" i="90"/>
  <c r="K15" i="89"/>
  <c r="K11" i="89"/>
  <c r="F17" i="89"/>
  <c r="D32" i="87"/>
  <c r="K17" i="89"/>
  <c r="K10" i="89"/>
  <c r="K14" i="89"/>
  <c r="K9" i="89"/>
  <c r="K13" i="89"/>
  <c r="E44" i="92"/>
  <c r="E59" i="92" s="1"/>
  <c r="B38" i="90"/>
  <c r="F18" i="89" l="1"/>
  <c r="O18" i="89"/>
  <c r="K18" i="89"/>
  <c r="M18" i="89"/>
  <c r="G59" i="92"/>
  <c r="F38" i="9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1000000}" name="(Default) XLS_TAB_10" type="1" refreshedVersion="4" minRefreshableVersion="3" savePassword="1" saveData="1">
    <dbPr connection="DSN=VITAL_DB;UID=md_qry;PWD=md4421;SERVER=DEV;" command="SELECT   _x000d__x000a_           X.NAT_DESC_ARB,_x000d__x000a_           X.AGE_LEVEL_LESS_20,_x000d__x000a_           X.AGE_LEVEL_20_24,_x000d__x000a_           X.AGE_LEVEL_25_29,_x000d__x000a_           X.AGE_LEVEL_30_34,_x000d__x000a_           X.AGE_LEVEL_35_39,_x000d__x000a_           X.AGE_LEVEL_40_44,_x000d__x000a_           X.AGE_LEVEL_45_49,_x000d__x000a_           X.AGE_LEVEL_50_54,_x000d__x000a_           X.AGE_LEVEL_55_59,_x000d__x000a_           X.AGE_LEVEL_UP_60,_x000d__x000a_           X.AGE_LEVEL_NOT_STATED,_x000d__x000a_           X.TOTAL,_x000d__x000a_           X.NAT_DESC_ENG          _x000d__x000a_    FROM   XLS_TAB_10 X_x000d__x000a_   WHERE   X.BULLTEN_YEAR = ?_x000d__x000a_ORDER BY   X.ROW_ORDER"/>
    <parameters count="1">
      <parameter name="Parameter1" parameterType="cell" refreshOnChange="1" cell="'C:\Users\walsulaiti\Desktop\[Bulletin_Marriages_Divorces_DB_2021.xlsx]Sheet1'!$B$1"/>
    </parameters>
  </connection>
  <connection id="2" xr16:uid="{00000000-0015-0000-FFFF-FFFF04000000}" name="(Default) XLS_TAB_11_3" type="1" refreshedVersion="4" minRefreshableVersion="3" savePassword="1" saveData="1">
    <dbPr connection="DSN=VITAL_DB;UID=md_qry;PWD=md4421;SERVER=DEV;" command="SELECT   _x000d__x000a_           X.AGE_LEVEL_HUSBD_ARB,_x000d__x000a_           X.AGE_LEVEL_LESS_20,_x000d__x000a_           X.AGE_LEVEL_20_24,_x000d__x000a_           X.AGE_LEVEL_25_29,_x000d__x000a_           X.AGE_LEVEL_30_34,_x000d__x000a_           X.AGE_LEVEL_35_39,_x000d__x000a_           X.AGE_LEVEL_40_44,_x000d__x000a_           X.AGE_LEVEL_45_49,_x000d__x000a_           X.AGE_LEVEL_50_54,_x000d__x000a_           X.AGE_LEVEL_55_59,_x000d__x000a_           X.AGE_LEVEL_UP_60,_x000d__x000a_           X.AGE_LEVEL_NOT_STATED,_x000d__x000a_           X.TOTAL,_x000d__x000a_           X.AGE_LEVEL_HUSBD_ENG          _x000d__x000a_    FROM   XLS_TAB_11 X_x000d__x000a_   WHERE   X.BULLTEN_YEAR =? AND  X.CAT_QATRI_NQATRI_TOT=3_x000d__x000a_ORDER BY   X.ROW_ORDER"/>
    <parameters count="1">
      <parameter name="Parameter1" parameterType="cell" refreshOnChange="1" cell="'C:\Users\walsulaiti\Desktop\[Bulletin_Marriages_Divorces_DB_2021.xlsx]Sheet1'!$B$1"/>
    </parameters>
  </connection>
  <connection id="3" xr16:uid="{00000000-0015-0000-FFFF-FFFF1D000000}" name="(Default) XLS_TAB_23" type="1" refreshedVersion="7" minRefreshableVersion="3" savePassword="1" saveData="1">
    <dbPr connection="DSN=VITAL_DB;UID=md_qry;PWD=md4421;DBQ=DEV;DBA=W;APA=T;EXC=F;FEN=T;QTO=T;FRC=10;FDL=10;LOB=T;RST=T;BTD=F;BNF=F;BAM=IfAllSuccessful;NUM=NLS;DPM=F;MTS=T;MDI=F;CSR=F;FWC=F;FBS=64000;TLO=O;MLD=0;ODA=F;" command="SELECT   X.M_QTRI_COUNT,_x000d__x000a_           X.M_NQTRI_COUNT,_x000d__x000a_           X.M_QTRI_TOT_COUNT,_x000d__x000a_           X.W_QTRI_COUNT,_x000d__x000a_           X.W_NQTRI_COUNT,_x000d__x000a_           X.W_QTRI_TOT_COUNT_x000d__x000a_    FROM   XLS_TAB_23 X_x000d__x000a_   WHERE   X.BULLTEN_YEAR = ?_x000d__x000a_ORDER BY   X.ROW_ORDER"/>
    <parameters count="1">
      <parameter name="Parameter1" parameterType="cell" refreshOnChange="1" cell="'D:\نشرات\الزواج والطلاق\2022\[Bulletin_Marriages_Divorces_DB_2022.xlsx]Sheet1'!$B$1"/>
    </parameters>
  </connection>
  <connection id="4" xr16:uid="{00000000-0015-0000-FFFF-FFFF1E000000}" name="(Default) XLS_TAB_24" type="1" refreshedVersion="4" minRefreshableVersion="3" savePassword="1" saveData="1">
    <dbPr connection="DSN=VITAL_DB;UID=md_qry;PWD=md4421;SERVER=DEV;" command="SELECT   _x000d__x000a_           X.BAAN_SMALLERQATAR,_x000d__x000a_           X.RAJEE,_x000d__x000a_           X.KHULLA,_x000d__x000a_           X.BAAN_GREATER,_x000d__x000a_           X.TOTAL_x000d__x000a_    FROM    XLS_TAB_24 X_x000d__x000a_   WHERE   X.BULLTEN_YEAR = ?_x000d__x000a_ORDER BY   X.ROW_ORDER"/>
    <parameters count="1">
      <parameter name="Parameter1" parameterType="cell" refreshOnChange="1" cell="'C:\Users\walsulaiti\Desktop\[Bulletin_Marriages_Divorces_DB_2021.xlsx]Sheet1'!$B$1"/>
    </parameters>
  </connection>
  <connection id="5" xr16:uid="{79BAA31A-E486-46B3-A964-A38F4268D0E6}" name="(Default) XLS_TAB_25_31" type="1" refreshedVersion="4" minRefreshableVersion="3" savePassword="1" saveData="1">
    <dbPr connection="DSN=VITAL_DB;UID=md_qry;PWD=md4421;SERVER=DEV;" command="SELECT  _x000d__x000a_           X.BAAN_SMALLERQATAR,_x000d__x000a_           X.RAJEE,_x000d__x000a_           X.KHULLA,_x000d__x000a_           X.BAAN_GREATER,_x000d__x000a_           X.TOTAL_x000d__x000a_    FROM   MIGRATE.XLS_TAB_25 X_x000d__x000a_   WHERE   X.BULLTEN_YEAR = ? AND X.CAT_QATRI_NQATRI_TOT=3_x000d__x000a_   ORDER BY   X.ROW_ORDER"/>
    <parameters count="1">
      <parameter name="Parameter1" parameterType="cell" refreshOnChange="1" cell="'C:\Users\walsulaiti\Desktop\[Bulletin_Marriages_Divorces_DB_2021.xlsx]Sheet1'!$B$1"/>
    </parameters>
  </connection>
  <connection id="6" xr16:uid="{DB6F9CDA-E087-4C8B-8301-EBAEB762D121}" name="(Default) XLS_TAB_26_221" type="1" refreshedVersion="4" minRefreshableVersion="3" savePassword="1" saveData="1">
    <dbPr connection="DSN=VITAL_DB;UID=md_qry;PWD=md4421;SERVER=DEV;" command="SELECT   X.BAAN_SMALLERQATAR,_x000d__x000a_           X.RAJEE,_x000d__x000a_           X.KHULLA,_x000d__x000a_           X.BAAN_GREATER,_x000d__x000a_           X.TOTAL_x000d__x000a_    FROM   XLS_TAB_26 X_x000d__x000a_   WHERE   X.BULLTEN_YEAR = ? AND X.CAT_QATRI_NQATRI_TOT = 3_x000d__x000a_ORDER BY   X.ROW_ORDER"/>
    <parameters count="1">
      <parameter name="Parameter1" parameterType="cell" refreshOnChange="1" cell="'C:\Users\walsulaiti\Desktop\[Bulletin_Marriages_Divorces_DB_2021.xlsx]Sheet1'!$B$1"/>
    </parameters>
  </connection>
  <connection id="7" xr16:uid="{00000000-0015-0000-FFFF-FFFF36000000}" name="(Default) XLS_TAB_31_3" type="1" refreshedVersion="4" minRefreshableVersion="3" savePassword="1" saveData="1">
    <dbPr connection="DSN=VITAL_DB;UID=md_qry;PWD=md4421;SERVER=DEV;" command="SELECT   _x000d__x000a_         X.AGE_LEVEL_ARB,_x000d__x000a_         X.CNT_BELOW_20,_x000d__x000a_         X.CNT_20_24,_x000d__x000a_         X.CNT_25_29,_x000d__x000a_         X.CNT_30_34,_x000d__x000a_         X.CNT_35_39,_x000d__x000a_         X.CNT_40_44,_x000d__x000a_         X.CNT_45_49,_x000d__x000a_         X.CNT_50_54,_x000d__x000a_         X.CNT_55_59,_x000d__x000a_         X.CNT_UP_60,_x000d__x000a_         X.NOT_STATED,_x000d__x000a_         X.TOTAL,_x000d__x000a_         X.AGE_LEVEL_ENG_x000d__x000a_  FROM   MIGRATE.XLS_TAB_31 X_x000d__x000a_  WHERE X.BULLTEN_YEAR=? AND X.CAT_QATRI_NQATRI_TOT=3_x000d__x000a_  ORDER BY X.ROW_ORDER"/>
    <parameters count="1">
      <parameter name="Parameter1" parameterType="cell" refreshOnChange="1" cell="'C:\Users\walsulaiti\Desktop\[Bulletin_Marriages_Divorces_DB_2021.xlsx]Sheet1'!$B$1"/>
    </parameters>
  </connection>
  <connection id="8" xr16:uid="{00000000-0015-0000-FFFF-FFFF50000000}" name="(Default) XLS_TAB_7" type="1" refreshedVersion="7" savePassword="1" saveData="1">
    <dbPr connection="DSN=VITAL_DB;UID=md_qry;PWD=md4421;DBQ=DEV;DBA=W;APA=T;EXC=F;FEN=T;QTO=T;FRC=10;FDL=10;LOB=T;RST=T;BTD=F;BNF=F;BAM=IfAllSuccessful;NUM=NLS;DPM=F;MTS=T;MDI=F;CSR=F;FWC=F;FBS=64000;TLO=O;MLD=0;ODA=F;" command="SELECT   X.M_QTRI_COUNT,_x000d__x000a_         X.M_NQTRI_COUNT,_x000d__x000a_         X.M_QTRI_TOT_COUNT,_x000d__x000a_         X.W_QTRI_COUNT,_x000d__x000a_         X.W_NQTRI_COUNT,_x000d__x000a_         X.W_QTRI_TOT_COUNT_x000d__x000a_  FROM   XLS_TAB_7 X_x000d__x000a_  where  X.BULLTEN_YEAR=?_x000d__x000a_ORDER BY X.ROW_ORDER"/>
    <parameters count="1">
      <parameter name="Parameter1" parameterType="cell" refreshOnChange="1" cell="'D:\نشرات\الزواج والطلاق\2022\[Bulletin_Marriages_Divorces_DB_2022.xlsx]Sheet1'!$B$1"/>
    </parameters>
  </connection>
  <connection id="9" xr16:uid="{0948A10E-B2AA-498B-8975-EB0879550AB2}" name="(Default) XLS_TAB_81" type="1" refreshedVersion="4" minRefreshableVersion="3" savePassword="1" saveData="1">
    <dbPr connection="DSN=VITAL_DB;UID=md_qry;PWD=md4421;SERVER=DEV;" command="SELECT   _x000d__x000a_         X.QATAR,_x000d__x000a_         X.OTHER_G_C_C_COUNTRIES,_x000d__x000a_         X.OTHER_ARAB_COUNTRIES,_x000d__x000a_         X.ASIAN_COUNTRIES,_x000d__x000a_         X.EUROPEAN_COUNTRIES,_x000d__x000a_         X.OTHER_COUNTRIES,_x000d__x000a_         X.TOTAL,_x000d__x000a_         X.ROW_ORDER      _x000d__x000a_  FROM   XLS_TAB_8 X_x000d__x000a_  WHERE X.BULLTEN_YEAR=?_x000d__x000a_  ORDER BY X.ROW_ORDER"/>
    <parameters count="1">
      <parameter name="Parameter1" parameterType="cell" refreshOnChange="1" cell="'C:\Users\walsulaiti\Desktop\[Bulletin_Marriages_Divorces_DB_2021.xlsx]Sheet1'!$B$1"/>
    </parameters>
  </connection>
  <connection id="10" xr16:uid="{00000000-0015-0000-FFFF-FFFF52000000}" name="(Default) XLS_TAB_9" type="1" refreshedVersion="4" minRefreshableVersion="3" savePassword="1" saveData="1">
    <dbPr connection="DSN=VITAL_DB;UID=md_qry;PWD=md4421;SERVER=DEV;" command="SELECT   _x000d__x000a_           X.NAT_DESC_ARB,_x000d__x000a_           X.AGE_LEVEL_LESS_20,_x000d__x000a_           X.AGE_LEVEL_20_24,_x000d__x000a_           X.AGE_LEVEL_25_29,_x000d__x000a_           X.AGE_LEVEL_30_34,_x000d__x000a_           X.AGE_LEVEL_35_39,_x000d__x000a_           X.AGE_LEVEL_40_44,_x000d__x000a_           X.AGE_LEVEL_45_49,_x000d__x000a_           X.AGE_LEVEL_50_54,_x000d__x000a_           X.AGE_LEVEL_55_59,_x000d__x000a_           X.AGE_LEVEL_60_64,_x000d__x000a_           X.AGE_LEVEL_65_70,_x000d__x000a_           X.AGE_LEVEL_70_74,_x000d__x000a_           X.AGE_LEVEL_75,_x000d__x000a_           X.AGE_LEVEL_NOT_STATED,_x000d__x000a_           X.TOTAL,_x000d__x000a_           X.NAT_DESC_ENG_x000d__x000a_    FROM   XLS_TAB_9 X_x000d__x000a_  WHERE   X.BULLTEN_YEAR = ?_x000d__x000a_ORDER BY   X.ROW_ORDER"/>
    <parameters count="1">
      <parameter name="Parameter1" parameterType="cell" refreshOnChange="1" cell="'C:\Users\walsulaiti\Desktop\[Bulletin_Marriages_Divorces_DB_2021.xlsx]Sheet1'!$B$1"/>
    </parameters>
  </connection>
</connections>
</file>

<file path=xl/sharedStrings.xml><?xml version="1.0" encoding="utf-8"?>
<sst xmlns="http://schemas.openxmlformats.org/spreadsheetml/2006/main" count="1408" uniqueCount="585">
  <si>
    <t>المجموع</t>
  </si>
  <si>
    <t>Total</t>
  </si>
  <si>
    <t xml:space="preserve">المجموع  </t>
  </si>
  <si>
    <t xml:space="preserve">Total  </t>
  </si>
  <si>
    <t xml:space="preserve">  يناير</t>
  </si>
  <si>
    <t xml:space="preserve">  January</t>
  </si>
  <si>
    <t xml:space="preserve">  فبراير</t>
  </si>
  <si>
    <t xml:space="preserve">  February</t>
  </si>
  <si>
    <t xml:space="preserve">  مارس</t>
  </si>
  <si>
    <t xml:space="preserve">  March</t>
  </si>
  <si>
    <t xml:space="preserve">  April</t>
  </si>
  <si>
    <t xml:space="preserve">  مايو</t>
  </si>
  <si>
    <t xml:space="preserve">  May</t>
  </si>
  <si>
    <t xml:space="preserve">  يونيو</t>
  </si>
  <si>
    <t xml:space="preserve">  June</t>
  </si>
  <si>
    <t xml:space="preserve">  يوليو</t>
  </si>
  <si>
    <t xml:space="preserve">  July</t>
  </si>
  <si>
    <t xml:space="preserve">  أغسطس</t>
  </si>
  <si>
    <t xml:space="preserve">  August</t>
  </si>
  <si>
    <t xml:space="preserve">  سبتمبر</t>
  </si>
  <si>
    <t xml:space="preserve">  September</t>
  </si>
  <si>
    <t xml:space="preserve">  أكتوبر</t>
  </si>
  <si>
    <t xml:space="preserve">  October</t>
  </si>
  <si>
    <t xml:space="preserve">  نوفمبر</t>
  </si>
  <si>
    <t xml:space="preserve">  November</t>
  </si>
  <si>
    <t xml:space="preserve">  ديسمبر</t>
  </si>
  <si>
    <t xml:space="preserve">  December</t>
  </si>
  <si>
    <t>20 - 24</t>
  </si>
  <si>
    <t>25 - 29</t>
  </si>
  <si>
    <t>30 - 34</t>
  </si>
  <si>
    <t>35 - 39</t>
  </si>
  <si>
    <t>40 - 44</t>
  </si>
  <si>
    <t>غير مبين</t>
  </si>
  <si>
    <t>Not Stated</t>
  </si>
  <si>
    <t>عقود الزواج وإشهادات الطلاق المسجلة حسب جنسية الزوج</t>
  </si>
  <si>
    <t xml:space="preserve">REGISTERED MARRIAGES AND DIVORCES BY HUSBAND'S NATIONALITY </t>
  </si>
  <si>
    <t>الريان</t>
  </si>
  <si>
    <t>الوكرة</t>
  </si>
  <si>
    <t>الخور</t>
  </si>
  <si>
    <t>الشمال</t>
  </si>
  <si>
    <t>عقود الزواج حسب جنسية الزوج والزوجة والشهر</t>
  </si>
  <si>
    <t>عقود الزواج حسب فئة عمر الزوج وجنسيته</t>
  </si>
  <si>
    <t>عقود الزواج حسب فئة عمر الزوجة وجنسيتها</t>
  </si>
  <si>
    <t>عقود الزواج حسب فئة عمر الزوجة والزوج</t>
  </si>
  <si>
    <t>MARRIAGES BY AGE GROUP OF WIFE AND HUSBAND</t>
  </si>
  <si>
    <t>إشهادات الطلاق حسب جنسية الزوج والزوجة والشهر</t>
  </si>
  <si>
    <t>إشهادات الطلاق حسب نوع الطلاق وفئة عمر الزوجة</t>
  </si>
  <si>
    <t>إشهادات الطلاق حسب نوع الطلاق وفئة عمر الزوج</t>
  </si>
  <si>
    <t>إشهادات الطلاق حسب نوع الطلاق وجنسية الزوج</t>
  </si>
  <si>
    <t>إشهادات الطلاق حسب فئة عمر الزوجة والزوج</t>
  </si>
  <si>
    <t>DIVORCES BY AGE GROUP OF WIFE AND HUSBAND</t>
  </si>
  <si>
    <t>جنسية الزوجة Nationality of Wife</t>
  </si>
  <si>
    <t>قطر
Qatar</t>
  </si>
  <si>
    <t>باقي الدول العربية
Other Arabs Countries</t>
  </si>
  <si>
    <t>دول أخرى
Other Countries</t>
  </si>
  <si>
    <t>يناير</t>
  </si>
  <si>
    <t>فبراير</t>
  </si>
  <si>
    <t>مارس</t>
  </si>
  <si>
    <t>يونيو</t>
  </si>
  <si>
    <t>يوليو</t>
  </si>
  <si>
    <t>سبتمبر</t>
  </si>
  <si>
    <t>أكتوبر</t>
  </si>
  <si>
    <t>نوفمبر</t>
  </si>
  <si>
    <t>ديسمبر</t>
  </si>
  <si>
    <t>Al Daayen</t>
  </si>
  <si>
    <r>
      <t xml:space="preserve">المجموع
</t>
    </r>
    <r>
      <rPr>
        <b/>
        <sz val="8"/>
        <rFont val="Arial"/>
        <family val="2"/>
      </rPr>
      <t>Total</t>
    </r>
  </si>
  <si>
    <t xml:space="preserve">                        Nationality  
 Year</t>
  </si>
  <si>
    <t xml:space="preserve">                             الجنسية 
 السنة                    </t>
  </si>
  <si>
    <r>
      <t xml:space="preserve">المجموع
</t>
    </r>
    <r>
      <rPr>
        <b/>
        <sz val="9"/>
        <rFont val="Arial"/>
        <family val="2"/>
      </rPr>
      <t>Total</t>
    </r>
  </si>
  <si>
    <t>الدوحة</t>
  </si>
  <si>
    <t>Doha</t>
  </si>
  <si>
    <t>Al Rayyan</t>
  </si>
  <si>
    <t>Al Wakra</t>
  </si>
  <si>
    <t>ام صلال</t>
  </si>
  <si>
    <t>Umm Salal</t>
  </si>
  <si>
    <t>Al Khor</t>
  </si>
  <si>
    <t>Al Shamal</t>
  </si>
  <si>
    <t>الظعاين</t>
  </si>
  <si>
    <t>خارج قطر</t>
  </si>
  <si>
    <t>TABLE (46)</t>
  </si>
  <si>
    <t xml:space="preserve">  أبريل</t>
  </si>
  <si>
    <r>
      <t xml:space="preserve">البلدية
</t>
    </r>
    <r>
      <rPr>
        <sz val="11"/>
        <rFont val="Arial"/>
        <family val="2"/>
      </rPr>
      <t>مكان إقامة الزوج</t>
    </r>
  </si>
  <si>
    <r>
      <t xml:space="preserve">Municipality
</t>
    </r>
    <r>
      <rPr>
        <sz val="10"/>
        <rFont val="Arial"/>
        <family val="2"/>
      </rPr>
      <t xml:space="preserve">Place of Husband  </t>
    </r>
  </si>
  <si>
    <t>الشحانية</t>
  </si>
  <si>
    <t>جدول رقم (53)</t>
  </si>
  <si>
    <t>Table No. (53)</t>
  </si>
  <si>
    <t>عقود الزواج حسب الجنسية ومكان إقامة الزوجة والزوج</t>
  </si>
  <si>
    <t>MARRIAGES BY NATIONALITY, PLACE OF WIFE AND HUSBAND'S RESIDENCE</t>
  </si>
  <si>
    <r>
      <t xml:space="preserve">البلدية </t>
    </r>
    <r>
      <rPr>
        <sz val="11"/>
        <rFont val="Arial"/>
        <family val="2"/>
      </rPr>
      <t>(مكان إقامة الزوجة)</t>
    </r>
  </si>
  <si>
    <r>
      <t>Municipality</t>
    </r>
    <r>
      <rPr>
        <sz val="11"/>
        <rFont val="Arial"/>
        <family val="2"/>
      </rPr>
      <t xml:space="preserve"> (Place of Wife)</t>
    </r>
  </si>
  <si>
    <t>المجموع
Total</t>
  </si>
  <si>
    <t>قطرية</t>
  </si>
  <si>
    <t>غير قطرية</t>
  </si>
  <si>
    <t>Qatari</t>
  </si>
  <si>
    <t>Non-Qatari</t>
  </si>
  <si>
    <t>قطري</t>
  </si>
  <si>
    <t>غير قطري</t>
  </si>
  <si>
    <t>Al Shahannia</t>
  </si>
  <si>
    <t>Outside Qatar</t>
  </si>
  <si>
    <t>* تم توثيقها في دولة قطر</t>
  </si>
  <si>
    <t>* It has been documened in the State of Qatar</t>
  </si>
  <si>
    <t>إشهادات الطلاق حسب الجنسية ومكان إقامة الزوجة والزوج</t>
  </si>
  <si>
    <t>DIVORCES BY NATIONALITY,  PLACE OF WIFE AND HUSBAND'S RESIDENCE</t>
  </si>
  <si>
    <t>الإحصاءات الحيوية</t>
  </si>
  <si>
    <t>VITAL STATISTICS</t>
  </si>
  <si>
    <t>المواليد والوفيات والزواج والطلاق</t>
  </si>
  <si>
    <t>BIRTHS AND DEATHS, MARRIAGES
AND DIVORCES</t>
  </si>
  <si>
    <t>تعتبر الإحصاءات الحيوية أحد الأركان الأساسية للإحصاءات السكانية ، كما ويعتبر التحليل الديموغرافي أحد أهم الإستخدامات التي تعتبر ضرورية للقيام بتخطيط التنمية الاقتصادية  والاجتماعية .</t>
  </si>
  <si>
    <t>Vital Statistics is considered as one the main pillars of population statistics. Demographic analysis is a prerequisite to planning for economic and social development.</t>
  </si>
  <si>
    <t xml:space="preserve">واعتماداً على الإحصاءات الحيوية يمكن التوصل إلى مؤشرات عن معدل واتجاه النمو السكاني بالإضافة إلى التعرف على الخصائص والسلوك الديموغرافي للمجتمع بشكل عام .  </t>
  </si>
  <si>
    <t xml:space="preserve">Through Vital statistics we can adopt indicators reflecting rate, trend of population, characteristics and growth as well as the demographic behavior of the society. </t>
  </si>
  <si>
    <t>هذا وتستخدم المؤشـرات التي توفرها الإحصاءات الحيوية كمعـالم لبلوغ الأهداف القصيرة والبعيدة لتحسين الأوضاع الإجتماعية والاقتصادية لكافة أفراد المجتمع .</t>
  </si>
  <si>
    <t xml:space="preserve">مصادر البيانات : </t>
  </si>
  <si>
    <t>The Source of the data:</t>
  </si>
  <si>
    <t>الزيادة الطبيعية  Natural Increase</t>
  </si>
  <si>
    <t>الوفيات  Deaths</t>
  </si>
  <si>
    <t>المواليد أحياء Births</t>
  </si>
  <si>
    <t>Year السنة</t>
  </si>
  <si>
    <t>Year</t>
  </si>
  <si>
    <t>السنة</t>
  </si>
  <si>
    <t>TABLE (33)</t>
  </si>
  <si>
    <t>جدول (33)</t>
  </si>
  <si>
    <t>REGISTERED VITAL EVENTS</t>
  </si>
  <si>
    <t>الواقعات الحيوية المسجلة</t>
  </si>
  <si>
    <t>G.Total</t>
  </si>
  <si>
    <r>
      <t xml:space="preserve">المجموع العام
</t>
    </r>
    <r>
      <rPr>
        <b/>
        <sz val="8"/>
        <rFont val="Arial"/>
        <family val="2"/>
      </rPr>
      <t>G.Total</t>
    </r>
  </si>
  <si>
    <r>
      <t xml:space="preserve">نسبة الذكور
</t>
    </r>
    <r>
      <rPr>
        <b/>
        <sz val="8"/>
        <rFont val="Arial"/>
        <family val="2"/>
      </rPr>
      <t>% Male</t>
    </r>
  </si>
  <si>
    <t>%</t>
  </si>
  <si>
    <t xml:space="preserve">                      Nationality 
                         &amp; Gender
 Year</t>
  </si>
  <si>
    <r>
      <t xml:space="preserve">المجموع  </t>
    </r>
    <r>
      <rPr>
        <b/>
        <sz val="8"/>
        <rFont val="Arial"/>
        <family val="2"/>
      </rPr>
      <t>Total</t>
    </r>
  </si>
  <si>
    <r>
      <t xml:space="preserve">غير قطريين </t>
    </r>
    <r>
      <rPr>
        <b/>
        <sz val="8"/>
        <rFont val="Arial"/>
        <family val="2"/>
      </rPr>
      <t>Non-Qataris</t>
    </r>
  </si>
  <si>
    <r>
      <t xml:space="preserve">قطريون </t>
    </r>
    <r>
      <rPr>
        <b/>
        <sz val="8"/>
        <rFont val="Arial"/>
        <family val="2"/>
      </rPr>
      <t>Qataris</t>
    </r>
  </si>
  <si>
    <t>TABLE (34)</t>
  </si>
  <si>
    <t>جدول  (34)</t>
  </si>
  <si>
    <t>REGISTERED LIVE BIRTHS BY NATIONALITY AND GENDER</t>
  </si>
  <si>
    <t>OUTSIDE QATAR</t>
  </si>
  <si>
    <t>AL SHEEHANIYA</t>
  </si>
  <si>
    <t>الشيحانية</t>
  </si>
  <si>
    <t>AL DHAAYEN</t>
  </si>
  <si>
    <t>AL SHAMAL</t>
  </si>
  <si>
    <t>AL KHOR</t>
  </si>
  <si>
    <t>UMM SALAL</t>
  </si>
  <si>
    <t>AL WAKRA</t>
  </si>
  <si>
    <t>AL RAYYAN</t>
  </si>
  <si>
    <t>DOHA</t>
  </si>
  <si>
    <r>
      <t xml:space="preserve">نسبة الإناث
</t>
    </r>
    <r>
      <rPr>
        <b/>
        <sz val="8"/>
        <rFont val="Arial"/>
        <family val="2"/>
      </rPr>
      <t>%Females</t>
    </r>
  </si>
  <si>
    <r>
      <t xml:space="preserve">إناث
</t>
    </r>
    <r>
      <rPr>
        <b/>
        <sz val="8"/>
        <rFont val="Arial"/>
        <family val="2"/>
      </rPr>
      <t>Females</t>
    </r>
  </si>
  <si>
    <r>
      <t xml:space="preserve">نسبة الذكور
</t>
    </r>
    <r>
      <rPr>
        <b/>
        <sz val="8"/>
        <rFont val="Arial"/>
        <family val="2"/>
      </rPr>
      <t>% Males</t>
    </r>
  </si>
  <si>
    <r>
      <t xml:space="preserve">ذكور
</t>
    </r>
    <r>
      <rPr>
        <b/>
        <sz val="8"/>
        <rFont val="Arial"/>
        <family val="2"/>
      </rPr>
      <t>Males</t>
    </r>
  </si>
  <si>
    <t xml:space="preserve">                           Nationality
                             &amp; Gender  
 Municipality</t>
  </si>
  <si>
    <t xml:space="preserve">                الجنسية والنوع
  البلدية</t>
  </si>
  <si>
    <t>TABLE (35)</t>
  </si>
  <si>
    <t>جدول (35)</t>
  </si>
  <si>
    <t>REGISTERED LIVE BIRTHS BY NATIONALITY, GENDER AND MUNICIPALITY</t>
  </si>
  <si>
    <t>T</t>
  </si>
  <si>
    <t>مجموع</t>
  </si>
  <si>
    <t>F</t>
  </si>
  <si>
    <t>إناث</t>
  </si>
  <si>
    <t>M</t>
  </si>
  <si>
    <t>ذكور</t>
  </si>
  <si>
    <t>OVERSEAS</t>
  </si>
  <si>
    <t xml:space="preserve">                        Month
   Municipality</t>
  </si>
  <si>
    <t>Gender</t>
  </si>
  <si>
    <r>
      <t xml:space="preserve">ديسمبر
</t>
    </r>
    <r>
      <rPr>
        <b/>
        <sz val="9"/>
        <rFont val="Arial"/>
        <family val="2"/>
      </rPr>
      <t>Dec.</t>
    </r>
  </si>
  <si>
    <r>
      <t xml:space="preserve">نوفمبر
</t>
    </r>
    <r>
      <rPr>
        <b/>
        <sz val="9"/>
        <rFont val="Arial"/>
        <family val="2"/>
      </rPr>
      <t>Nov.</t>
    </r>
  </si>
  <si>
    <r>
      <t xml:space="preserve">اكتوبر
</t>
    </r>
    <r>
      <rPr>
        <b/>
        <sz val="9"/>
        <rFont val="Arial"/>
        <family val="2"/>
      </rPr>
      <t>Oct.</t>
    </r>
  </si>
  <si>
    <r>
      <t xml:space="preserve">سبتمبر
</t>
    </r>
    <r>
      <rPr>
        <b/>
        <sz val="9"/>
        <rFont val="Arial"/>
        <family val="2"/>
      </rPr>
      <t>Sep.</t>
    </r>
  </si>
  <si>
    <r>
      <t xml:space="preserve">اغسطس
</t>
    </r>
    <r>
      <rPr>
        <b/>
        <sz val="9"/>
        <rFont val="Arial"/>
        <family val="2"/>
      </rPr>
      <t>Aug.</t>
    </r>
  </si>
  <si>
    <r>
      <t xml:space="preserve">يوليو
</t>
    </r>
    <r>
      <rPr>
        <b/>
        <sz val="9"/>
        <rFont val="Arial"/>
        <family val="2"/>
      </rPr>
      <t>Jul.</t>
    </r>
  </si>
  <si>
    <r>
      <t xml:space="preserve">يونيو
</t>
    </r>
    <r>
      <rPr>
        <b/>
        <sz val="9"/>
        <rFont val="Arial"/>
        <family val="2"/>
      </rPr>
      <t>Jun.</t>
    </r>
  </si>
  <si>
    <r>
      <t xml:space="preserve">مايو
</t>
    </r>
    <r>
      <rPr>
        <b/>
        <sz val="9"/>
        <rFont val="Arial"/>
        <family val="2"/>
      </rPr>
      <t>May.</t>
    </r>
  </si>
  <si>
    <r>
      <t xml:space="preserve">ابريل
</t>
    </r>
    <r>
      <rPr>
        <b/>
        <sz val="9"/>
        <rFont val="Arial"/>
        <family val="2"/>
      </rPr>
      <t>Apr.</t>
    </r>
  </si>
  <si>
    <r>
      <t xml:space="preserve">مارس
</t>
    </r>
    <r>
      <rPr>
        <b/>
        <sz val="9"/>
        <rFont val="Arial"/>
        <family val="2"/>
      </rPr>
      <t>Mar.</t>
    </r>
  </si>
  <si>
    <r>
      <t xml:space="preserve">فبراير
</t>
    </r>
    <r>
      <rPr>
        <b/>
        <sz val="9"/>
        <rFont val="Arial"/>
        <family val="2"/>
      </rPr>
      <t>Feb.</t>
    </r>
  </si>
  <si>
    <r>
      <t xml:space="preserve">يناير
</t>
    </r>
    <r>
      <rPr>
        <b/>
        <sz val="9"/>
        <rFont val="Arial"/>
        <family val="2"/>
      </rPr>
      <t>Jan.</t>
    </r>
  </si>
  <si>
    <t>النوع</t>
  </si>
  <si>
    <t>TABLE (36)</t>
  </si>
  <si>
    <t>جدول (36)</t>
  </si>
  <si>
    <t>أقل من 20
Less than 20</t>
  </si>
  <si>
    <t>غير قطريين Non-Qataris</t>
  </si>
  <si>
    <t>قطريون Qataris</t>
  </si>
  <si>
    <t>فئة عمرالأم (بالسنوات)</t>
  </si>
  <si>
    <t>40-44</t>
  </si>
  <si>
    <t>35-39</t>
  </si>
  <si>
    <t>30-34</t>
  </si>
  <si>
    <t>25-29</t>
  </si>
  <si>
    <t>20-24</t>
  </si>
  <si>
    <t>less than 20</t>
  </si>
  <si>
    <r>
      <rPr>
        <b/>
        <sz val="10"/>
        <rFont val="Arial"/>
        <family val="2"/>
      </rPr>
      <t>أقل من</t>
    </r>
    <r>
      <rPr>
        <b/>
        <sz val="11"/>
        <rFont val="Arial"/>
        <family val="2"/>
      </rPr>
      <t xml:space="preserve"> 20</t>
    </r>
  </si>
  <si>
    <t xml:space="preserve">                         Nationality 
                          &amp; Gender
  Age Group
  of Mother
  (in Years)</t>
  </si>
  <si>
    <t xml:space="preserve">           الجنسية والنوع
 فئة عمرالأم
 (بالسنوات)</t>
  </si>
  <si>
    <t>TABLE (37)</t>
  </si>
  <si>
    <t>جدول (37)</t>
  </si>
  <si>
    <t xml:space="preserve">                       Nationality
                            &amp; Gender  
 Municipality</t>
  </si>
  <si>
    <t xml:space="preserve">             الجنسية والنوع
  البلدية</t>
  </si>
  <si>
    <t>REGISTERED DEATHS BY NATIONALITY, GENDER AND MUNICIPALITY</t>
  </si>
  <si>
    <t>الوفيات المسجلة حسب الجنسية والنوع والبلدية</t>
  </si>
  <si>
    <t>ديسمير
  Dec</t>
  </si>
  <si>
    <t>نوفمبر
  Nov</t>
  </si>
  <si>
    <t>أكتوبر
  Oct</t>
  </si>
  <si>
    <t>سبتمبر
  Sep</t>
  </si>
  <si>
    <t>اغسطس
Aug</t>
  </si>
  <si>
    <t>يوليو
Jul</t>
  </si>
  <si>
    <t>يونيو
Jun</t>
  </si>
  <si>
    <t>مايو
May</t>
  </si>
  <si>
    <t>ابريل
Apr</t>
  </si>
  <si>
    <t>مارس
Mar</t>
  </si>
  <si>
    <t>فبراير
Feb</t>
  </si>
  <si>
    <t>يناير
Jan</t>
  </si>
  <si>
    <t>إناث Females</t>
  </si>
  <si>
    <t>ذكور Males</t>
  </si>
  <si>
    <t>الشهر Month</t>
  </si>
  <si>
    <r>
      <t>المجموع</t>
    </r>
    <r>
      <rPr>
        <b/>
        <sz val="12"/>
        <rFont val="Arial"/>
        <family val="2"/>
      </rPr>
      <t xml:space="preserve">
</t>
    </r>
    <r>
      <rPr>
        <b/>
        <sz val="8"/>
        <rFont val="Arial"/>
        <family val="2"/>
      </rPr>
      <t>Total</t>
    </r>
  </si>
  <si>
    <r>
      <t xml:space="preserve">غير قطريين </t>
    </r>
    <r>
      <rPr>
        <b/>
        <sz val="9"/>
        <rFont val="Arial"/>
        <family val="2"/>
      </rPr>
      <t>Non-Qataris</t>
    </r>
  </si>
  <si>
    <r>
      <t xml:space="preserve">قطريون </t>
    </r>
    <r>
      <rPr>
        <b/>
        <sz val="9"/>
        <rFont val="Arial"/>
        <family val="2"/>
      </rPr>
      <t>Qataris</t>
    </r>
  </si>
  <si>
    <t>REGISTERED DEATHS BY NATIONALITY , GENDER AND MONTH</t>
  </si>
  <si>
    <t>الوفيات المسجلة حسب الجنسية والنوع والشهر</t>
  </si>
  <si>
    <t>65+</t>
  </si>
  <si>
    <t>60-64</t>
  </si>
  <si>
    <t>55-59</t>
  </si>
  <si>
    <t>50-54</t>
  </si>
  <si>
    <t>45-49</t>
  </si>
  <si>
    <t>15-19</t>
  </si>
  <si>
    <t>10-14</t>
  </si>
  <si>
    <t>5-9</t>
  </si>
  <si>
    <t>0-4</t>
  </si>
  <si>
    <t>95 +</t>
  </si>
  <si>
    <t xml:space="preserve"> 90 - 94</t>
  </si>
  <si>
    <t xml:space="preserve"> 85 - 89</t>
  </si>
  <si>
    <t xml:space="preserve"> 80 - 84</t>
  </si>
  <si>
    <t xml:space="preserve"> 75 - 79</t>
  </si>
  <si>
    <t>70-74</t>
  </si>
  <si>
    <t xml:space="preserve"> 70 - 74</t>
  </si>
  <si>
    <t>65-69</t>
  </si>
  <si>
    <t xml:space="preserve"> 65 - 69</t>
  </si>
  <si>
    <t xml:space="preserve"> 60 - 64</t>
  </si>
  <si>
    <t xml:space="preserve"> 55 - 59</t>
  </si>
  <si>
    <t xml:space="preserve"> 50 - 54</t>
  </si>
  <si>
    <t xml:space="preserve"> 45 - 49</t>
  </si>
  <si>
    <t xml:space="preserve"> 40 - 44</t>
  </si>
  <si>
    <t xml:space="preserve"> 35 - 39</t>
  </si>
  <si>
    <t xml:space="preserve"> 30 - 34</t>
  </si>
  <si>
    <t xml:space="preserve"> 25 - 29</t>
  </si>
  <si>
    <t xml:space="preserve"> 20 - 24</t>
  </si>
  <si>
    <t xml:space="preserve"> 15 - 19</t>
  </si>
  <si>
    <t xml:space="preserve"> 10 - 14</t>
  </si>
  <si>
    <t xml:space="preserve"> 5 - 9</t>
  </si>
  <si>
    <t>Under 1 Year</t>
  </si>
  <si>
    <t>اقل من عام</t>
  </si>
  <si>
    <t xml:space="preserve">                         Nationality
                          &amp; Gender
 Age Group
 (in Years)</t>
  </si>
  <si>
    <t xml:space="preserve">            الجنسية والنوع
  فئة
 العمر (بالسنوات)</t>
  </si>
  <si>
    <t>REGISTERED DEATHS BY NATIONALITY , GENDER AND AGE GROUP</t>
  </si>
  <si>
    <t>الوفيات المسجلة حسب الجنسية والنوع وفئة العمر</t>
  </si>
  <si>
    <t>الحمل والولادة  والنفاس Pregnancy, childbirth and the puerperium</t>
  </si>
  <si>
    <t>أمراض الجهاز العضلي الهيكلي والنسيج الضام Diseases of the musculoskeletal system and conective tissue</t>
  </si>
  <si>
    <t>أمراض الجلد  والنسيج الخلوي تحت الجلد Diseases of the skin and subcutaneous tissue</t>
  </si>
  <si>
    <t>أمراض الدم وأعضاء تكوين الدم واضطرابات معينة تتضمن اجهزة المناعةDiseases of the blood and blood-forming organs &amp; certain disorders involving the immune mechanism</t>
  </si>
  <si>
    <t>أمراض الجهاز العصبيDiseases of the  nervous system</t>
  </si>
  <si>
    <t xml:space="preserve">أمراض معدية وطفيلية Certain infectious and parasitic diseases </t>
  </si>
  <si>
    <t>حالات معينة تنشا في الفترة حول الولادة Certain conditions originating in perinatal period</t>
  </si>
  <si>
    <t>أمراض الجهاز الهضميDiseases of the digestive system</t>
  </si>
  <si>
    <t>التشوهات الخلقية والعاهات والشذوذ الكروموسومي Symptoms, signs and abnormal clinical and laboratory findings, not elsewhere classified</t>
  </si>
  <si>
    <t>أخرى
Other</t>
  </si>
  <si>
    <t>غير قطريين
Non-Qataris</t>
  </si>
  <si>
    <t>قطريون
Qataris</t>
  </si>
  <si>
    <t>أمراض الجهاز البولي التناسلي
 Diseases of the genitourinary system</t>
  </si>
  <si>
    <t>أمراض الجهاز التنفسي
Diseases of the respiratory system</t>
  </si>
  <si>
    <t>الاسباب الخارجية  للوفاة
 External causes of mortality</t>
  </si>
  <si>
    <t xml:space="preserve"> أمراض الغدد الصماء والتغذية
 Endocrine, nutritional and metabolic diseases</t>
  </si>
  <si>
    <t>أمراض الجهاز الدوري
Diseases of the circulatory system</t>
  </si>
  <si>
    <t>الأورام
 Neoplasms</t>
  </si>
  <si>
    <t>الأعراض والعلامات والنتائج  السريرية  والمعملية التي لم تصنف في مكان اخر
 Symptoms, signs and abnormal clinical and laboratory findings, not elsewhere classified</t>
  </si>
  <si>
    <t>(V01 - Y98)</t>
  </si>
  <si>
    <t>أسباب خارجية للمرض والوفاة</t>
  </si>
  <si>
    <t>(R00 - R99)</t>
  </si>
  <si>
    <t>اعراض وعلامات نتائج اكلينكية معملية غير عادية وغير مصنفة في مكان اخر</t>
  </si>
  <si>
    <t>(Q00 - Q99)</t>
  </si>
  <si>
    <t xml:space="preserve">التشوهات الخلقية والعاهات والشذوذ الكروموسومي
</t>
  </si>
  <si>
    <t>(P00 - P96)</t>
  </si>
  <si>
    <t>حالات معينة تنشأ في فترة ما حول الولادة</t>
  </si>
  <si>
    <t>(O00 - O99)</t>
  </si>
  <si>
    <t>الحمل والولادة والنفاس</t>
  </si>
  <si>
    <t>(N00 - N99)</t>
  </si>
  <si>
    <t xml:space="preserve">امراض الجهاز البولي التناسلي </t>
  </si>
  <si>
    <t>(M00 - M99)</t>
  </si>
  <si>
    <t>امراض الجهاز الهيكلي العضلي والنسيج الضام</t>
  </si>
  <si>
    <t>امراض الجلد والنسيج تحت الجلد</t>
  </si>
  <si>
    <t>(L00 - L99)</t>
  </si>
  <si>
    <t xml:space="preserve">امراض الجهاز الهضمي </t>
  </si>
  <si>
    <t>(k00 - k93)</t>
  </si>
  <si>
    <t>امراض الجهاز التنفسي</t>
  </si>
  <si>
    <t>(J00 - J99)</t>
  </si>
  <si>
    <t>امراض الجهاز الدوري</t>
  </si>
  <si>
    <t>(I00 - I99)</t>
  </si>
  <si>
    <t>امراض الجهاز العصبي</t>
  </si>
  <si>
    <t>(G00 - G99)</t>
  </si>
  <si>
    <t xml:space="preserve">امراض الغدد الصماء والتغذية والتمثيل الغذائي </t>
  </si>
  <si>
    <t>(E00 - F90)</t>
  </si>
  <si>
    <t>امراض الدم واعضاء تكوين الدم واضطرابات معينة تشمل اضطرابات المناعة</t>
  </si>
  <si>
    <t>(D50 - D89)</t>
  </si>
  <si>
    <t xml:space="preserve">الأورام </t>
  </si>
  <si>
    <t>(C00 - D48)</t>
  </si>
  <si>
    <t xml:space="preserve">امراض معدية وطفيلية معينة </t>
  </si>
  <si>
    <t>(A00 - B99)</t>
  </si>
  <si>
    <t xml:space="preserve">                                                       Nationality &amp; Gender
              Cause of Death</t>
  </si>
  <si>
    <r>
      <t xml:space="preserve">غير قطريين
</t>
    </r>
    <r>
      <rPr>
        <b/>
        <sz val="8"/>
        <rFont val="Arial"/>
        <family val="2"/>
      </rPr>
      <t>Non-Qataris</t>
    </r>
  </si>
  <si>
    <r>
      <t xml:space="preserve">قطريون
</t>
    </r>
    <r>
      <rPr>
        <b/>
        <sz val="8"/>
        <rFont val="Arial"/>
        <family val="2"/>
      </rPr>
      <t>Qataris</t>
    </r>
  </si>
  <si>
    <t xml:space="preserve">                                       الجنسية والنوع
             سبب الوفاة</t>
  </si>
  <si>
    <t>TABLE (41)</t>
  </si>
  <si>
    <t>جدول (41)</t>
  </si>
  <si>
    <t>REGISTERED DEATHS BY NATIONALITY , GENDER AND CAUSE OF DEATH ( ICD - 10 BASIC LIST )</t>
  </si>
  <si>
    <t>الوفيات المسجلة حسب الجنسية والنوع وسبب الوفاة (المراجعة العاشرة القائمة الأساسية)</t>
  </si>
  <si>
    <t xml:space="preserve">                      Nationality 
                       &amp; Gender
  Year</t>
  </si>
  <si>
    <t xml:space="preserve">             الجنسية والنوع
 السنة </t>
  </si>
  <si>
    <t>TABLE (42)</t>
  </si>
  <si>
    <t>جدول (42)</t>
  </si>
  <si>
    <t xml:space="preserve">                       Nationality
                        &amp; Gender
  Municipality</t>
  </si>
  <si>
    <r>
      <t xml:space="preserve">المجموع  </t>
    </r>
    <r>
      <rPr>
        <b/>
        <sz val="9"/>
        <rFont val="Arial"/>
        <family val="2"/>
      </rPr>
      <t>Total</t>
    </r>
  </si>
  <si>
    <t xml:space="preserve">            الجنسية والنوع
 البلدية</t>
  </si>
  <si>
    <t>TABLE (43)</t>
  </si>
  <si>
    <t>جدول (43)</t>
  </si>
  <si>
    <t>Registered Infant Deaths (Under One Year) By Nationality, Gender And Municipality</t>
  </si>
  <si>
    <t>وفيات الأطفال الرضع (أقل من عام) المسجلة حسب الجنسية والنوع والبلدية</t>
  </si>
  <si>
    <t xml:space="preserve">                        Nationality
                         &amp; Gender
  Month</t>
  </si>
  <si>
    <t xml:space="preserve">             الجنسية والنوع
 الشهر </t>
  </si>
  <si>
    <t>TABLE (44)</t>
  </si>
  <si>
    <t>جدول (44)</t>
  </si>
  <si>
    <t>REGISTERED INFANT DEATHS (UNDER ONE YEAR) 
BY NATIONALITY, GENDER AND MONTH</t>
  </si>
  <si>
    <t>وفيات الأطفال الرضع (أقل من عام) المسجلة حسب الجنسية والنوع والشهر</t>
  </si>
  <si>
    <r>
      <t>11-</t>
    </r>
    <r>
      <rPr>
        <b/>
        <sz val="8"/>
        <rFont val="Arial"/>
        <family val="2"/>
      </rPr>
      <t>Under 1 Year</t>
    </r>
  </si>
  <si>
    <r>
      <t xml:space="preserve">11 - </t>
    </r>
    <r>
      <rPr>
        <b/>
        <sz val="10"/>
        <rFont val="Arial"/>
        <family val="2"/>
      </rPr>
      <t>أقل من عام</t>
    </r>
  </si>
  <si>
    <t>Age in Month</t>
  </si>
  <si>
    <t>العمر بالشهر</t>
  </si>
  <si>
    <t xml:space="preserve"> 28 - 29</t>
  </si>
  <si>
    <t xml:space="preserve"> 21 - 27</t>
  </si>
  <si>
    <t xml:space="preserve"> 14 - 20</t>
  </si>
  <si>
    <t>Under 1 Day</t>
  </si>
  <si>
    <t>أقل من يوم</t>
  </si>
  <si>
    <t>Age in Days</t>
  </si>
  <si>
    <t>العمر بالأيام</t>
  </si>
  <si>
    <r>
      <t xml:space="preserve">المجموع 
</t>
    </r>
    <r>
      <rPr>
        <b/>
        <sz val="8"/>
        <rFont val="Arial"/>
        <family val="2"/>
      </rPr>
      <t>Total</t>
    </r>
  </si>
  <si>
    <t xml:space="preserve">                      Nationality
                        &amp; Gender
  Age</t>
  </si>
  <si>
    <t xml:space="preserve">             الجنسية والنوع
 العمر </t>
  </si>
  <si>
    <t>TABLE (45)</t>
  </si>
  <si>
    <t>جدول (45)</t>
  </si>
  <si>
    <t>REGISTERED INFANT DEATHS (UNDER ONE YEAR) BY NATIONALITY, GENDER AND AGE</t>
  </si>
  <si>
    <t>وفيات الأطفال الرضع (أقل من عام) المسجلة حسب الجنسية والنوع والعمر</t>
  </si>
  <si>
    <t xml:space="preserve">                الجنسية                  والنوع
 السنة</t>
  </si>
  <si>
    <t xml:space="preserve">                الشهر      
 البلدية</t>
  </si>
  <si>
    <t>البيانات المنشورة في هذا الفصل هى نشرة الإحصاءات الحيوية التي يصدرها جهاز التخطيط والإحصاء سنوياً</t>
  </si>
  <si>
    <t>Presented in this chapter are the Annual Vital Statistics Reports Published by The Planning and Statistics Authority annually.</t>
  </si>
  <si>
    <t>The indicators provided by vital statistics are used as markers to attain short and long term objectives to improve the social and economic situations of all individuals in the society.</t>
  </si>
  <si>
    <t>المجموع العام</t>
  </si>
  <si>
    <t>Grand Total</t>
  </si>
  <si>
    <t>Neoplasms</t>
  </si>
  <si>
    <r>
      <t xml:space="preserve">عقود الزواج </t>
    </r>
    <r>
      <rPr>
        <b/>
        <sz val="9"/>
        <rFont val="Arial"/>
        <family val="2"/>
      </rPr>
      <t>Marriages</t>
    </r>
  </si>
  <si>
    <r>
      <t xml:space="preserve">إشهادات الطلاق </t>
    </r>
    <r>
      <rPr>
        <b/>
        <sz val="9"/>
        <rFont val="Arial"/>
        <family val="2"/>
      </rPr>
      <t>Divorces</t>
    </r>
  </si>
  <si>
    <r>
      <t xml:space="preserve">قطريون 
</t>
    </r>
    <r>
      <rPr>
        <b/>
        <sz val="8"/>
        <rFont val="Arial"/>
        <family val="2"/>
      </rPr>
      <t>Qataris</t>
    </r>
  </si>
  <si>
    <t>قطر</t>
  </si>
  <si>
    <t>Qatar</t>
  </si>
  <si>
    <t>بقية دول مجلس التعاون</t>
  </si>
  <si>
    <t>Other Arab Countries</t>
  </si>
  <si>
    <t>دول آسيوية</t>
  </si>
  <si>
    <t>Asian Countries</t>
  </si>
  <si>
    <t>دول أوروبية</t>
  </si>
  <si>
    <t>European Countries</t>
  </si>
  <si>
    <t>دول أخرى</t>
  </si>
  <si>
    <t>Other Countries</t>
  </si>
  <si>
    <t>Other G.C.C Countries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</si>
  <si>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</si>
  <si>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</si>
  <si>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</si>
  <si>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</si>
  <si>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</si>
  <si>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</si>
  <si>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</si>
  <si>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</si>
  <si>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</si>
  <si>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</si>
  <si>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</si>
  <si>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</si>
  <si>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غير مبين
</t>
    </r>
    <r>
      <rPr>
        <sz val="10"/>
        <rFont val="Arial"/>
        <family val="2"/>
      </rPr>
      <t>Not Stated</t>
    </r>
  </si>
  <si>
    <t>REGISTERED LIVE BIRTHS BY NATIONALITY, GENDER AND AGE GROUP OF MOTHER</t>
  </si>
  <si>
    <t>REGISTERED LIVE BIRTHS BY MONTH, GENDER AND MUNICIPALITY</t>
  </si>
  <si>
    <t>(U00-U85)</t>
  </si>
  <si>
    <t>رموز لأغراض خاصة</t>
  </si>
  <si>
    <t>Codes for special purposes</t>
  </si>
  <si>
    <t>الدوحة
Doha</t>
  </si>
  <si>
    <t>الريان
Al Rayyan</t>
  </si>
  <si>
    <t>الوكرة
Al Wakra</t>
  </si>
  <si>
    <t>أم صلال
Umm Salal</t>
  </si>
  <si>
    <t>الخور
Al Khor</t>
  </si>
  <si>
    <t>الشمال
Al Shamal</t>
  </si>
  <si>
    <t xml:space="preserve"> الظعاين
Al Daayen</t>
  </si>
  <si>
    <t>الشحانية
Al Shahannia</t>
  </si>
  <si>
    <t>خارج قطر
Outside Qatar</t>
  </si>
  <si>
    <t>MARRIAGES BY NATIONALITY OF HUSBAND, NATIONALITY
OF WIFE AND MONTH</t>
  </si>
  <si>
    <t>الشهر</t>
  </si>
  <si>
    <t>جنسية الزوج
Nationality of Husband</t>
  </si>
  <si>
    <t>جنسية الزوجة
Nationality of Wife</t>
  </si>
  <si>
    <t>Month</t>
  </si>
  <si>
    <r>
      <t>قطريون</t>
    </r>
    <r>
      <rPr>
        <b/>
        <sz val="8"/>
        <rFont val="Arial"/>
        <family val="2"/>
      </rPr>
      <t xml:space="preserve"> 
Qataris</t>
    </r>
  </si>
  <si>
    <r>
      <t>غير قطريين</t>
    </r>
    <r>
      <rPr>
        <b/>
        <sz val="8"/>
        <rFont val="Arial"/>
        <family val="2"/>
      </rPr>
      <t xml:space="preserve">
Non-Qataris</t>
    </r>
  </si>
  <si>
    <r>
      <t>المجموع</t>
    </r>
    <r>
      <rPr>
        <b/>
        <sz val="8"/>
        <rFont val="Arial"/>
        <family val="2"/>
      </rPr>
      <t xml:space="preserve">
Total</t>
    </r>
  </si>
  <si>
    <r>
      <t>قطريات</t>
    </r>
    <r>
      <rPr>
        <b/>
        <sz val="8"/>
        <rFont val="Arial"/>
        <family val="2"/>
      </rPr>
      <t xml:space="preserve"> 
Qataris</t>
    </r>
  </si>
  <si>
    <r>
      <t>غير قطريات</t>
    </r>
    <r>
      <rPr>
        <b/>
        <sz val="8"/>
        <rFont val="Arial"/>
        <family val="2"/>
      </rPr>
      <t xml:space="preserve">
Non-Qataris</t>
    </r>
  </si>
  <si>
    <t>ابريل</t>
  </si>
  <si>
    <t>مايـو</t>
  </si>
  <si>
    <t>اغسطس</t>
  </si>
  <si>
    <t>عقود الزواج حسب جنسية الزوجة والزوج</t>
  </si>
  <si>
    <t>MARRIAGES BY NATIONALITY OF WIFE AND HUSBAND</t>
  </si>
  <si>
    <t>جنسية الزوج</t>
  </si>
  <si>
    <t>Nationality of Husband</t>
  </si>
  <si>
    <r>
      <t xml:space="preserve">قطر
</t>
    </r>
    <r>
      <rPr>
        <b/>
        <sz val="9"/>
        <rFont val="Arial"/>
        <family val="2"/>
      </rPr>
      <t>QATAR</t>
    </r>
  </si>
  <si>
    <r>
      <t>بقية دول مجلس التعاون</t>
    </r>
    <r>
      <rPr>
        <b/>
        <sz val="9"/>
        <rFont val="Arial"/>
        <family val="2"/>
      </rPr>
      <t xml:space="preserve">
Other G.C.C Countries</t>
    </r>
  </si>
  <si>
    <r>
      <t>بقية الدول العربية</t>
    </r>
    <r>
      <rPr>
        <b/>
        <sz val="9"/>
        <rFont val="Arial"/>
        <family val="2"/>
      </rPr>
      <t xml:space="preserve">
Other Arab Countries</t>
    </r>
  </si>
  <si>
    <r>
      <t>دول آسيوية</t>
    </r>
    <r>
      <rPr>
        <b/>
        <sz val="9"/>
        <rFont val="Arial"/>
        <family val="2"/>
      </rPr>
      <t xml:space="preserve">
Asian Countries</t>
    </r>
  </si>
  <si>
    <r>
      <t>دول أوروبية</t>
    </r>
    <r>
      <rPr>
        <b/>
        <sz val="9"/>
        <rFont val="Arial"/>
        <family val="2"/>
      </rPr>
      <t xml:space="preserve">
European  Countries</t>
    </r>
  </si>
  <si>
    <r>
      <t>دول أخرى</t>
    </r>
    <r>
      <rPr>
        <b/>
        <sz val="9"/>
        <rFont val="Arial"/>
        <family val="2"/>
      </rPr>
      <t xml:space="preserve">
Other Countries</t>
    </r>
  </si>
  <si>
    <r>
      <t xml:space="preserve">المجموع
</t>
    </r>
    <r>
      <rPr>
        <b/>
        <sz val="9"/>
        <rFont val="Arial"/>
        <family val="2"/>
        <charset val="178"/>
      </rPr>
      <t>Total</t>
    </r>
  </si>
  <si>
    <t>بقية الدول العربية</t>
  </si>
  <si>
    <t>بقية دول مجلس التعاون
Other G.C.C. Countries</t>
  </si>
  <si>
    <t>دول أسيوية
Asian Countries</t>
  </si>
  <si>
    <t>دول أوروبية
Europen Countries</t>
  </si>
  <si>
    <t xml:space="preserve">فئة عمر الزوج  بالسنوات   Age Group of Husband in years </t>
  </si>
  <si>
    <t>75+</t>
  </si>
  <si>
    <r>
      <t>غير مبين</t>
    </r>
    <r>
      <rPr>
        <b/>
        <sz val="9"/>
        <rFont val="Arial"/>
        <family val="2"/>
      </rPr>
      <t xml:space="preserve">
Not Stated</t>
    </r>
  </si>
  <si>
    <r>
      <rPr>
        <b/>
        <sz val="11"/>
        <rFont val="Arial"/>
        <family val="2"/>
      </rPr>
      <t>المجموع</t>
    </r>
    <r>
      <rPr>
        <b/>
        <sz val="12"/>
        <rFont val="Arial"/>
        <family val="2"/>
      </rPr>
      <t xml:space="preserve">
</t>
    </r>
    <r>
      <rPr>
        <b/>
        <sz val="9"/>
        <rFont val="Arial"/>
        <family val="2"/>
      </rPr>
      <t>Total</t>
    </r>
  </si>
  <si>
    <t>QATAR</t>
  </si>
  <si>
    <t>دول اسيوية</t>
  </si>
  <si>
    <t>دول اوروبية</t>
  </si>
  <si>
    <t>European  Countries</t>
  </si>
  <si>
    <t>دول  اخرى</t>
  </si>
  <si>
    <t>جنسية الزوجة</t>
  </si>
  <si>
    <r>
      <rPr>
        <b/>
        <sz val="12"/>
        <rFont val="Arial"/>
        <family val="2"/>
      </rPr>
      <t>فئة عمر الزوجة  بالسنوات</t>
    </r>
    <r>
      <rPr>
        <b/>
        <sz val="10"/>
        <rFont val="Arial"/>
        <family val="2"/>
      </rPr>
      <t xml:space="preserve">   Age Group of Wife in years </t>
    </r>
  </si>
  <si>
    <t>Nationality of Wife</t>
  </si>
  <si>
    <t>60+</t>
  </si>
  <si>
    <t xml:space="preserve"> فئات عمر الزوج بالسنوات</t>
  </si>
  <si>
    <t xml:space="preserve">فئة عمر الزوجة  بالسنوات   Age Group of Wife in years </t>
  </si>
  <si>
    <t xml:space="preserve"> Age Group
 of Husband In Years</t>
  </si>
  <si>
    <t>-20</t>
  </si>
  <si>
    <r>
      <rPr>
        <b/>
        <sz val="12"/>
        <rFont val="Arial"/>
        <family val="2"/>
      </rPr>
      <t>البلدية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مكان إقامة الزوج</t>
    </r>
  </si>
  <si>
    <r>
      <rPr>
        <b/>
        <sz val="11"/>
        <color theme="1"/>
        <rFont val="Arial"/>
        <family val="2"/>
      </rPr>
      <t>الدوحة</t>
    </r>
    <r>
      <rPr>
        <b/>
        <sz val="10"/>
        <color theme="1"/>
        <rFont val="Arial"/>
        <family val="2"/>
      </rPr>
      <t xml:space="preserve">
Doha</t>
    </r>
  </si>
  <si>
    <r>
      <rPr>
        <b/>
        <sz val="11"/>
        <color theme="1"/>
        <rFont val="Arial"/>
        <family val="2"/>
      </rPr>
      <t>الريان</t>
    </r>
    <r>
      <rPr>
        <b/>
        <sz val="10"/>
        <color theme="1"/>
        <rFont val="Arial"/>
        <family val="2"/>
      </rPr>
      <t xml:space="preserve">
Al Rayyan</t>
    </r>
  </si>
  <si>
    <r>
      <rPr>
        <b/>
        <sz val="11"/>
        <color theme="1"/>
        <rFont val="Arial"/>
        <family val="2"/>
      </rPr>
      <t>الوكرة</t>
    </r>
    <r>
      <rPr>
        <b/>
        <sz val="10"/>
        <color theme="1"/>
        <rFont val="Arial"/>
        <family val="2"/>
      </rPr>
      <t xml:space="preserve">
Al Wakra</t>
    </r>
  </si>
  <si>
    <r>
      <rPr>
        <b/>
        <sz val="11"/>
        <color theme="1"/>
        <rFont val="Arial"/>
        <family val="2"/>
      </rPr>
      <t>ام صلال</t>
    </r>
    <r>
      <rPr>
        <b/>
        <sz val="10"/>
        <color theme="1"/>
        <rFont val="Arial"/>
        <family val="2"/>
      </rPr>
      <t xml:space="preserve">
Umm Salal</t>
    </r>
  </si>
  <si>
    <r>
      <rPr>
        <b/>
        <sz val="11"/>
        <color theme="1"/>
        <rFont val="Arial"/>
        <family val="2"/>
      </rPr>
      <t>الخور</t>
    </r>
    <r>
      <rPr>
        <b/>
        <sz val="10"/>
        <color theme="1"/>
        <rFont val="Arial"/>
        <family val="2"/>
      </rPr>
      <t xml:space="preserve">
Al Khor</t>
    </r>
  </si>
  <si>
    <r>
      <rPr>
        <b/>
        <sz val="11"/>
        <color theme="1"/>
        <rFont val="Arial"/>
        <family val="2"/>
      </rPr>
      <t>الشمال</t>
    </r>
    <r>
      <rPr>
        <b/>
        <sz val="10"/>
        <color theme="1"/>
        <rFont val="Arial"/>
        <family val="2"/>
      </rPr>
      <t xml:space="preserve">
Al Shamal</t>
    </r>
  </si>
  <si>
    <r>
      <t xml:space="preserve"> </t>
    </r>
    <r>
      <rPr>
        <b/>
        <sz val="11"/>
        <color theme="1"/>
        <rFont val="Arial"/>
        <family val="2"/>
      </rPr>
      <t>الظعاين</t>
    </r>
    <r>
      <rPr>
        <b/>
        <sz val="10"/>
        <color theme="1"/>
        <rFont val="Arial"/>
        <family val="2"/>
      </rPr>
      <t xml:space="preserve">
Al Daayen</t>
    </r>
  </si>
  <si>
    <r>
      <rPr>
        <b/>
        <sz val="11"/>
        <color theme="1"/>
        <rFont val="Arial"/>
        <family val="2"/>
      </rPr>
      <t>الشحانية</t>
    </r>
    <r>
      <rPr>
        <b/>
        <sz val="10"/>
        <color theme="1"/>
        <rFont val="Arial"/>
        <family val="2"/>
      </rPr>
      <t xml:space="preserve">
Al Shahannia</t>
    </r>
  </si>
  <si>
    <r>
      <rPr>
        <b/>
        <sz val="11"/>
        <color theme="1"/>
        <rFont val="Arial"/>
        <family val="2"/>
      </rPr>
      <t>خارج قطر</t>
    </r>
    <r>
      <rPr>
        <b/>
        <sz val="10"/>
        <color theme="1"/>
        <rFont val="Arial"/>
        <family val="2"/>
      </rPr>
      <t xml:space="preserve">
Outside Qatar</t>
    </r>
  </si>
  <si>
    <r>
      <rPr>
        <b/>
        <sz val="11"/>
        <color theme="1"/>
        <rFont val="Arial"/>
        <family val="2"/>
      </rPr>
      <t>المجموع</t>
    </r>
    <r>
      <rPr>
        <b/>
        <sz val="10"/>
        <color theme="1"/>
        <rFont val="Arial"/>
        <family val="2"/>
      </rPr>
      <t xml:space="preserve">
Total</t>
    </r>
  </si>
  <si>
    <t>أم صلال</t>
  </si>
  <si>
    <t>DIVORCES BY NATIONALITY OF HUSBAND, NATIONALITY
OF WIFE AND MONTH</t>
  </si>
  <si>
    <r>
      <t xml:space="preserve">جنسية الزوج
</t>
    </r>
    <r>
      <rPr>
        <b/>
        <sz val="10"/>
        <rFont val="Arial"/>
        <family val="2"/>
      </rPr>
      <t>Nationality of Husband</t>
    </r>
  </si>
  <si>
    <r>
      <t xml:space="preserve">جنسية الزوجة
</t>
    </r>
    <r>
      <rPr>
        <b/>
        <sz val="10"/>
        <rFont val="Arial"/>
        <family val="2"/>
      </rPr>
      <t>Nationality of Wife</t>
    </r>
  </si>
  <si>
    <t>فئة عمر الزوج بالسنوات</t>
  </si>
  <si>
    <t>نوع الطلاق Type of Divorce</t>
  </si>
  <si>
    <t>Age Group of Husband In Years</t>
  </si>
  <si>
    <r>
      <t>بينونة صغرى</t>
    </r>
    <r>
      <rPr>
        <b/>
        <sz val="10"/>
        <rFont val="Arial"/>
        <family val="2"/>
      </rPr>
      <t xml:space="preserve">
</t>
    </r>
    <r>
      <rPr>
        <b/>
        <sz val="9"/>
        <rFont val="Arial"/>
        <family val="2"/>
      </rPr>
      <t xml:space="preserve">Minor irrevocable divorce </t>
    </r>
  </si>
  <si>
    <r>
      <t xml:space="preserve">رجعي
</t>
    </r>
    <r>
      <rPr>
        <b/>
        <sz val="9"/>
        <rFont val="Arial"/>
        <family val="2"/>
      </rPr>
      <t xml:space="preserve">Revocable divorce </t>
    </r>
  </si>
  <si>
    <r>
      <t xml:space="preserve">خلع
</t>
    </r>
    <r>
      <rPr>
        <b/>
        <sz val="9"/>
        <rFont val="Arial"/>
        <family val="2"/>
      </rPr>
      <t>Divorce against compensation</t>
    </r>
  </si>
  <si>
    <r>
      <t>بينونة كبرى</t>
    </r>
    <r>
      <rPr>
        <b/>
        <sz val="10"/>
        <rFont val="Arial"/>
        <family val="2"/>
      </rPr>
      <t xml:space="preserve">
</t>
    </r>
    <r>
      <rPr>
        <b/>
        <sz val="9"/>
        <rFont val="Arial"/>
        <family val="2"/>
      </rPr>
      <t xml:space="preserve">Major  irrevocable divorce </t>
    </r>
  </si>
  <si>
    <r>
      <t xml:space="preserve">غير مبين
</t>
    </r>
    <r>
      <rPr>
        <b/>
        <sz val="9"/>
        <rFont val="Arial"/>
        <family val="2"/>
      </rPr>
      <t>Not Stated</t>
    </r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</si>
  <si>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</si>
  <si>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</si>
  <si>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</si>
  <si>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</si>
  <si>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</si>
  <si>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</si>
  <si>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</si>
  <si>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</si>
  <si>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</si>
  <si>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</si>
  <si>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</si>
  <si>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75+ </t>
  </si>
  <si>
    <t>فئة عمر الزوجة بالسنوات</t>
  </si>
  <si>
    <t>Age Group of Wife
In Years</t>
  </si>
  <si>
    <t xml:space="preserve">60+ </t>
  </si>
  <si>
    <t>جدول رقم (49)</t>
  </si>
  <si>
    <t>جدول رقم (50)</t>
  </si>
  <si>
    <t>Table No. (50)</t>
  </si>
  <si>
    <t>جدول رقم (51)</t>
  </si>
  <si>
    <t>Table No. (51)</t>
  </si>
  <si>
    <t>جدول رقم (52)</t>
  </si>
  <si>
    <t>Table No. (52)</t>
  </si>
  <si>
    <t>جدول رقم (54)</t>
  </si>
  <si>
    <t>Table No. (54)</t>
  </si>
  <si>
    <t>جدول رقم (55)</t>
  </si>
  <si>
    <t>جدول رقم (56)</t>
  </si>
  <si>
    <t>DIVORCES BY TYPE OF DIVORCE AND NATIONALITY OF HUSBAND</t>
  </si>
  <si>
    <t>بينونة صغرى
Minor irrevocable divorce</t>
  </si>
  <si>
    <t xml:space="preserve">رجعي
Revocable divorce </t>
  </si>
  <si>
    <t>خلع
Divorce against compensation</t>
  </si>
  <si>
    <t>بينونة كبرى
Major  irrevocable divorce</t>
  </si>
  <si>
    <t>Table No. (57)</t>
  </si>
  <si>
    <r>
      <t>غير مبين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>Not Stated</t>
    </r>
  </si>
  <si>
    <t>جدول رقم (58)</t>
  </si>
  <si>
    <r>
      <t xml:space="preserve">الوفيات
</t>
    </r>
    <r>
      <rPr>
        <b/>
        <sz val="10"/>
        <rFont val="Arial"/>
        <family val="2"/>
      </rPr>
      <t>Deaths</t>
    </r>
  </si>
  <si>
    <r>
      <t xml:space="preserve">المواليد
</t>
    </r>
    <r>
      <rPr>
        <b/>
        <sz val="10"/>
        <rFont val="Arial"/>
        <family val="2"/>
      </rPr>
      <t>Births</t>
    </r>
  </si>
  <si>
    <r>
      <t xml:space="preserve">الزيادة الطبيعية
</t>
    </r>
    <r>
      <rPr>
        <b/>
        <sz val="10"/>
        <rFont val="Arial"/>
        <family val="2"/>
      </rPr>
      <t>Natural Increase</t>
    </r>
  </si>
  <si>
    <r>
      <t xml:space="preserve">نسبة الإناث
</t>
    </r>
    <r>
      <rPr>
        <b/>
        <sz val="8"/>
        <rFont val="Arial"/>
        <family val="2"/>
      </rPr>
      <t>%Female</t>
    </r>
  </si>
  <si>
    <t>50 +</t>
  </si>
  <si>
    <t>REGISTERED INFANT DEATHS (UNDER ONE YEAR) BY NATIONALITY AND GENDER</t>
  </si>
  <si>
    <t xml:space="preserve"> وفيات الأطفال الرضع (أقل من عام) المسجلة حسب الجنسية والنوع</t>
  </si>
  <si>
    <r>
      <t xml:space="preserve">المجموع </t>
    </r>
    <r>
      <rPr>
        <b/>
        <sz val="8"/>
        <rFont val="Arial"/>
        <family val="2"/>
      </rPr>
      <t xml:space="preserve"> Total</t>
    </r>
  </si>
  <si>
    <t>15 - 19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</si>
  <si>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</si>
  <si>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</si>
  <si>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</si>
  <si>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</si>
  <si>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</si>
  <si>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</si>
  <si>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</si>
  <si>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</si>
  <si>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</si>
  <si>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</si>
  <si>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 xml:space="preserve"> 7 - 13</t>
  </si>
  <si>
    <t>جدول رقم (57)</t>
  </si>
  <si>
    <t>جنسية الزوج Nationality of Husband</t>
  </si>
  <si>
    <t>الجنسية Nationality</t>
  </si>
  <si>
    <t>بقية الدول العربية
Other Arabs Countries</t>
  </si>
  <si>
    <t>الشهور</t>
  </si>
  <si>
    <t xml:space="preserve">  يناير
Jan</t>
  </si>
  <si>
    <t>فبراير  
Feb</t>
  </si>
  <si>
    <t xml:space="preserve">مارس 
 Mar  </t>
  </si>
  <si>
    <t xml:space="preserve">ابريل 
 Apr  </t>
  </si>
  <si>
    <t xml:space="preserve">مايو 
 May  </t>
  </si>
  <si>
    <t xml:space="preserve">يونيو  
Jun  </t>
  </si>
  <si>
    <t xml:space="preserve">يوليو  
July  </t>
  </si>
  <si>
    <t>أغسطس  
Aug</t>
  </si>
  <si>
    <t xml:space="preserve">سبتمبر  
Sep  </t>
  </si>
  <si>
    <t xml:space="preserve">أكتوبر  
Oct  </t>
  </si>
  <si>
    <t xml:space="preserve">نوفمبر 
 Nov  </t>
  </si>
  <si>
    <t xml:space="preserve">ديسمبر  
Dec  </t>
  </si>
  <si>
    <r>
      <t xml:space="preserve">قطريون 
</t>
    </r>
    <r>
      <rPr>
        <b/>
        <sz val="9"/>
        <rFont val="Arial"/>
        <family val="2"/>
      </rPr>
      <t>Qataris</t>
    </r>
  </si>
  <si>
    <r>
      <t xml:space="preserve">غير قطريين
</t>
    </r>
    <r>
      <rPr>
        <b/>
        <sz val="9"/>
        <rFont val="Arial"/>
        <family val="2"/>
      </rPr>
      <t>Non-Qataris</t>
    </r>
  </si>
  <si>
    <t>MARRIAGES BY HUSBAND'S AGE GROUP AND HIS NATIONALITY</t>
  </si>
  <si>
    <t>MARRIAGES BY WIFE'S AGE GROUP AND HER NATIONALITY</t>
  </si>
  <si>
    <t xml:space="preserve">DIVORCES BY TYPE OF DIVORCE AND WIFE'S AGE GROUP  </t>
  </si>
  <si>
    <t xml:space="preserve">DIVORCES BY TYPE OF DIVORCE AND HUSBAND'S AGE GROUP </t>
  </si>
  <si>
    <t>المواليد الأحياء المسجلون حسب الجنسية والنوع</t>
  </si>
  <si>
    <t>المواليد الأحياء المسجلون حسب الجنسية والنوع والبلدية</t>
  </si>
  <si>
    <t>المواليد الأحياء المسجلون حسب الشهر والنوع والبلدية</t>
  </si>
  <si>
    <t>المواليد الأحياء المسجلون حسب الجنسية والنوع وفئة عمر الأم</t>
  </si>
  <si>
    <t>2018 - 2022</t>
  </si>
  <si>
    <t>2013 - 2022</t>
  </si>
  <si>
    <t>Table No. (58)</t>
  </si>
  <si>
    <t>جدول (38)</t>
  </si>
  <si>
    <t>TABLE (38)</t>
  </si>
  <si>
    <t>جدول (39)</t>
  </si>
  <si>
    <t>TABLE (39)</t>
  </si>
  <si>
    <t>جدول (40)</t>
  </si>
  <si>
    <t>TABLE (40)</t>
  </si>
  <si>
    <t>جدول رقم (46)</t>
  </si>
  <si>
    <t>جدول رقم (47)</t>
  </si>
  <si>
    <t>Table No. (47)</t>
  </si>
  <si>
    <t>جدول رقم (48)</t>
  </si>
  <si>
    <t>Table No. (48)</t>
  </si>
  <si>
    <t>Table No. (49)</t>
  </si>
  <si>
    <t>Table No (55)</t>
  </si>
  <si>
    <t>Table No (56)</t>
  </si>
  <si>
    <t>غير محدد</t>
  </si>
  <si>
    <t>Not stated</t>
  </si>
  <si>
    <t xml:space="preserve">غير محدد </t>
  </si>
  <si>
    <t>Certain infectious and parasitic diseases</t>
  </si>
  <si>
    <t>Diseases of the blood &amp; blood forming organs &amp;cetrain disorders invovling the immune mechanism</t>
  </si>
  <si>
    <t>Endocrine nutritional &amp; metabolic diseases</t>
  </si>
  <si>
    <t>Diseases of the nervous system</t>
  </si>
  <si>
    <t>Diseases of the circulatory system</t>
  </si>
  <si>
    <t>Diseases of the respiratory system</t>
  </si>
  <si>
    <t>Diseases of the digestive system</t>
  </si>
  <si>
    <t>Diseases of the skin and subcutaneous tissue</t>
  </si>
  <si>
    <t>Diseases of the musculoskeletal system and connective tissue</t>
  </si>
  <si>
    <t>Diseases of the genitourinary system</t>
  </si>
  <si>
    <t>Pregnancy, childbirth and the peurperium</t>
  </si>
  <si>
    <t>Certain conditions originating in the perinatal period</t>
  </si>
  <si>
    <t>Congenital malformations deformations &amp; chromosomal abnormalities</t>
  </si>
  <si>
    <t>Symptoms signs &amp; abnormal clinical &amp; laboratory findings not elsewhere classified</t>
  </si>
  <si>
    <t>External causes of morbidity and mortality</t>
  </si>
  <si>
    <t>Not steted</t>
  </si>
  <si>
    <t xml:space="preserve">               الجنسية                         والنوع
  الشهر</t>
  </si>
  <si>
    <t xml:space="preserve">                               Nationality
                                 &amp; Gender  
 Month</t>
  </si>
  <si>
    <r>
      <t>ويشمل هذا الفصل بيانات عن الواقعات الحيوية للسكان الخاصة بالمواليد أحياء،الوفيات ، وفيات الرضع ، الزواج والطلاق للعام</t>
    </r>
    <r>
      <rPr>
        <b/>
        <sz val="12"/>
        <color rgb="FFFF0000"/>
        <rFont val="Sakkal Majalla"/>
      </rPr>
      <t xml:space="preserve"> </t>
    </r>
    <r>
      <rPr>
        <b/>
        <sz val="12"/>
        <rFont val="Sakkal Majalla"/>
      </rPr>
      <t>2022.</t>
    </r>
  </si>
  <si>
    <t>This chapter contains data on live births, deaths, infant deaths, marriages and divorces for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</si>
</sst>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.00_-;_-* #,##0.00\-;_-* &quot;-&quot;??_-;_-@_-"/>
    <numFmt numFmtId="165" formatCode="0.0"/>
    <numFmt numFmtId="166" formatCode="#,##0.0"/>
    <numFmt numFmtId="167" formatCode="#,##0_ ;\-#,##0\ "/>
  </numFmts>
  <fonts count="57" x14ac:knownFonts="1">
    <font>
      <sz val="10"/>
      <name val="Arial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2"/>
      <name val="Arial"/>
      <family val="2"/>
      <charset val="178"/>
    </font>
    <font>
      <sz val="10"/>
      <name val="Arial"/>
      <family val="2"/>
      <charset val="178"/>
    </font>
    <font>
      <b/>
      <sz val="11"/>
      <name val="Arial"/>
      <family val="2"/>
      <charset val="178"/>
    </font>
    <font>
      <sz val="8"/>
      <name val="Arial"/>
      <family val="2"/>
      <charset val="178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  <charset val="178"/>
    </font>
    <font>
      <b/>
      <sz val="10"/>
      <color indexed="10"/>
      <name val="Arial"/>
      <family val="2"/>
      <charset val="178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48"/>
      <color indexed="12"/>
      <name val="AGA Arabesque Desktop"/>
      <charset val="2"/>
    </font>
    <font>
      <b/>
      <sz val="24"/>
      <name val="Arial"/>
      <family val="2"/>
    </font>
    <font>
      <sz val="22"/>
      <name val="Arial"/>
      <family val="2"/>
    </font>
    <font>
      <sz val="10"/>
      <color indexed="12"/>
      <name val="Arial"/>
      <family val="2"/>
    </font>
    <font>
      <b/>
      <sz val="16"/>
      <name val="Sakkal Majalla"/>
    </font>
    <font>
      <b/>
      <sz val="13"/>
      <name val="Sakkal Majalla"/>
    </font>
    <font>
      <b/>
      <sz val="14"/>
      <name val="Traditional Arabic"/>
      <family val="1"/>
    </font>
    <font>
      <b/>
      <sz val="14"/>
      <color indexed="10"/>
      <name val="Arial"/>
      <family val="2"/>
    </font>
    <font>
      <b/>
      <sz val="14"/>
      <color indexed="10"/>
      <name val="Traditional Arabic"/>
      <family val="1"/>
    </font>
    <font>
      <sz val="10"/>
      <color indexed="10"/>
      <name val="Arial"/>
      <family val="2"/>
    </font>
    <font>
      <b/>
      <sz val="10"/>
      <name val="Arial"/>
      <family val="2"/>
      <charset val="178"/>
    </font>
    <font>
      <sz val="10"/>
      <color indexed="10"/>
      <name val="Arial"/>
      <family val="2"/>
      <charset val="178"/>
    </font>
    <font>
      <sz val="14"/>
      <name val="Arial"/>
      <family val="2"/>
      <charset val="178"/>
    </font>
    <font>
      <sz val="11"/>
      <name val="Calibri"/>
      <family val="2"/>
    </font>
    <font>
      <sz val="12"/>
      <name val="Arial"/>
      <family val="2"/>
    </font>
    <font>
      <b/>
      <sz val="12"/>
      <name val="Sakkal Majalla"/>
    </font>
    <font>
      <b/>
      <sz val="10"/>
      <name val="Arial Black"/>
      <family val="2"/>
    </font>
    <font>
      <sz val="10"/>
      <color theme="1"/>
      <name val="Calibri"/>
      <family val="2"/>
      <scheme val="minor"/>
    </font>
    <font>
      <b/>
      <sz val="12"/>
      <name val="Courier New"/>
      <family val="3"/>
    </font>
    <font>
      <b/>
      <sz val="9"/>
      <name val="Arial"/>
      <family val="2"/>
      <charset val="178"/>
    </font>
    <font>
      <b/>
      <sz val="11"/>
      <color theme="1"/>
      <name val="Arial"/>
      <family val="2"/>
    </font>
    <font>
      <sz val="12"/>
      <name val="Courier New"/>
      <family val="3"/>
    </font>
    <font>
      <b/>
      <sz val="11"/>
      <color theme="0"/>
      <name val="Arial"/>
      <family val="2"/>
      <charset val="178"/>
    </font>
    <font>
      <b/>
      <sz val="12"/>
      <color rgb="FFFF0000"/>
      <name val="Sakkal Majalla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indexed="61"/>
        <bgColor indexed="64"/>
      </patternFill>
    </fill>
  </fills>
  <borders count="102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 diagonalDown="1"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 style="thick">
        <color theme="0"/>
      </diagonal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 diagonalUp="1">
      <left style="thick">
        <color theme="0"/>
      </left>
      <right style="thick">
        <color theme="0"/>
      </right>
      <top style="thick">
        <color theme="0"/>
      </top>
      <bottom/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ck">
        <color theme="0"/>
      </top>
      <bottom/>
      <diagonal style="thick">
        <color theme="0"/>
      </diagonal>
    </border>
    <border>
      <left/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theme="1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ck">
        <color theme="0"/>
      </right>
      <top style="thin">
        <color indexed="64"/>
      </top>
      <bottom style="thin">
        <color auto="1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 diagonalDown="1"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 style="thick">
        <color theme="0"/>
      </diagonal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indexed="6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0"/>
      </right>
      <top style="thin">
        <color indexed="64"/>
      </top>
      <bottom style="thin">
        <color indexed="64"/>
      </bottom>
      <diagonal/>
    </border>
    <border>
      <left style="medium">
        <color indexed="60"/>
      </left>
      <right/>
      <top/>
      <bottom/>
      <diagonal/>
    </border>
    <border>
      <left/>
      <right style="medium">
        <color indexed="60"/>
      </right>
      <top/>
      <bottom/>
      <diagonal/>
    </border>
    <border>
      <left style="medium">
        <color indexed="60"/>
      </left>
      <right/>
      <top style="thin">
        <color indexed="64"/>
      </top>
      <bottom/>
      <diagonal/>
    </border>
    <border>
      <left/>
      <right style="medium">
        <color indexed="60"/>
      </right>
      <top style="thin">
        <color indexed="64"/>
      </top>
      <bottom/>
      <diagonal/>
    </border>
    <border>
      <left style="medium">
        <color indexed="60"/>
      </left>
      <right/>
      <top/>
      <bottom style="thin">
        <color indexed="64"/>
      </bottom>
      <diagonal/>
    </border>
    <border>
      <left/>
      <right style="medium">
        <color indexed="60"/>
      </right>
      <top/>
      <bottom style="thin">
        <color indexed="64"/>
      </bottom>
      <diagonal/>
    </border>
    <border>
      <left style="medium">
        <color theme="0"/>
      </left>
      <right/>
      <top style="thin">
        <color auto="1"/>
      </top>
      <bottom style="thin">
        <color auto="1"/>
      </bottom>
      <diagonal/>
    </border>
    <border diagonalDown="1">
      <left/>
      <right/>
      <top/>
      <bottom style="thin">
        <color indexed="64"/>
      </bottom>
      <diagonal style="medium">
        <color theme="0"/>
      </diagonal>
    </border>
    <border diagonalDown="1">
      <left style="thick">
        <color theme="0"/>
      </left>
      <right/>
      <top/>
      <bottom style="thin">
        <color indexed="64"/>
      </bottom>
      <diagonal style="medium">
        <color theme="0"/>
      </diagonal>
    </border>
    <border diagonalUp="1">
      <left/>
      <right style="thick">
        <color theme="0"/>
      </right>
      <top/>
      <bottom style="thin">
        <color indexed="64"/>
      </bottom>
      <diagonal style="thick">
        <color theme="0"/>
      </diagonal>
    </border>
    <border diagonalUp="1">
      <left/>
      <right/>
      <top/>
      <bottom style="thin">
        <color indexed="64"/>
      </bottom>
      <diagonal style="thick">
        <color theme="0"/>
      </diagonal>
    </border>
    <border diagonalDown="1">
      <left/>
      <right/>
      <top/>
      <bottom/>
      <diagonal style="medium">
        <color theme="0"/>
      </diagonal>
    </border>
    <border diagonalDown="1">
      <left style="thick">
        <color theme="0"/>
      </left>
      <right/>
      <top/>
      <bottom/>
      <diagonal style="medium">
        <color theme="0"/>
      </diagonal>
    </border>
    <border diagonalUp="1">
      <left/>
      <right style="thick">
        <color theme="0"/>
      </right>
      <top/>
      <bottom/>
      <diagonal style="thick">
        <color theme="0"/>
      </diagonal>
    </border>
    <border diagonalUp="1">
      <left/>
      <right/>
      <top/>
      <bottom/>
      <diagonal style="thick">
        <color theme="0"/>
      </diagonal>
    </border>
    <border diagonalDown="1">
      <left/>
      <right/>
      <top style="thin">
        <color indexed="64"/>
      </top>
      <bottom/>
      <diagonal style="medium">
        <color theme="0"/>
      </diagonal>
    </border>
    <border diagonalDown="1">
      <left style="thick">
        <color theme="0"/>
      </left>
      <right/>
      <top style="thin">
        <color indexed="64"/>
      </top>
      <bottom/>
      <diagonal style="medium">
        <color theme="0"/>
      </diagonal>
    </border>
    <border diagonalUp="1">
      <left/>
      <right style="thick">
        <color theme="0"/>
      </right>
      <top style="thin">
        <color indexed="64"/>
      </top>
      <bottom/>
      <diagonal style="thick">
        <color theme="0"/>
      </diagonal>
    </border>
    <border diagonalUp="1">
      <left/>
      <right/>
      <top style="thin">
        <color indexed="64"/>
      </top>
      <bottom/>
      <diagonal style="thick">
        <color theme="0"/>
      </diagonal>
    </border>
    <border>
      <left style="medium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theme="0"/>
      </left>
      <right/>
      <top style="thin">
        <color auto="1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theme="0"/>
      </left>
      <right/>
      <top style="thick">
        <color theme="0"/>
      </top>
      <bottom style="thin">
        <color auto="1"/>
      </bottom>
      <diagonal/>
    </border>
    <border>
      <left style="medium">
        <color theme="0"/>
      </left>
      <right style="thick">
        <color theme="0"/>
      </right>
      <top style="medium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theme="0"/>
      </bottom>
      <diagonal/>
    </border>
    <border>
      <left/>
      <right style="thick">
        <color theme="0"/>
      </right>
      <top style="thin">
        <color indexed="64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</borders>
  <cellStyleXfs count="46">
    <xf numFmtId="0" fontId="0" fillId="0" borderId="0"/>
    <xf numFmtId="0" fontId="15" fillId="0" borderId="0" applyAlignment="0">
      <alignment horizontal="centerContinuous" vertical="center"/>
    </xf>
    <xf numFmtId="0" fontId="15" fillId="0" borderId="0" applyAlignment="0">
      <alignment horizontal="centerContinuous" vertical="center"/>
    </xf>
    <xf numFmtId="0" fontId="16" fillId="0" borderId="0" applyAlignment="0">
      <alignment horizontal="centerContinuous" vertical="center"/>
    </xf>
    <xf numFmtId="0" fontId="16" fillId="0" borderId="0" applyAlignment="0">
      <alignment horizontal="centerContinuous" vertical="center"/>
    </xf>
    <xf numFmtId="0" fontId="17" fillId="2" borderId="1">
      <alignment horizontal="right" vertical="center" wrapText="1"/>
    </xf>
    <xf numFmtId="0" fontId="13" fillId="2" borderId="1">
      <alignment horizontal="right" vertical="center" wrapText="1"/>
    </xf>
    <xf numFmtId="1" fontId="18" fillId="2" borderId="2">
      <alignment horizontal="left" vertical="center" wrapText="1"/>
    </xf>
    <xf numFmtId="1" fontId="5" fillId="2" borderId="3">
      <alignment horizontal="center" vertical="center"/>
    </xf>
    <xf numFmtId="0" fontId="7" fillId="2" borderId="3">
      <alignment horizontal="center" vertical="center" wrapText="1"/>
    </xf>
    <xf numFmtId="0" fontId="14" fillId="2" borderId="3">
      <alignment horizontal="center" vertical="center" wrapText="1"/>
    </xf>
    <xf numFmtId="0" fontId="4" fillId="0" borderId="0">
      <alignment horizontal="center" vertical="center" readingOrder="2"/>
    </xf>
    <xf numFmtId="0" fontId="24" fillId="0" borderId="0">
      <alignment horizontal="center" vertical="center" readingOrder="2"/>
    </xf>
    <xf numFmtId="0" fontId="8" fillId="0" borderId="0">
      <alignment horizontal="left" vertical="center"/>
    </xf>
    <xf numFmtId="0" fontId="21" fillId="0" borderId="0"/>
    <xf numFmtId="0" fontId="21" fillId="0" borderId="0"/>
    <xf numFmtId="0" fontId="12" fillId="0" borderId="0">
      <alignment horizontal="right" vertical="center"/>
    </xf>
    <xf numFmtId="0" fontId="19" fillId="0" borderId="0">
      <alignment horizontal="left" vertical="center"/>
    </xf>
    <xf numFmtId="0" fontId="17" fillId="0" borderId="0">
      <alignment horizontal="right" vertical="center"/>
    </xf>
    <xf numFmtId="0" fontId="13" fillId="0" borderId="0">
      <alignment horizontal="right" vertical="center"/>
    </xf>
    <xf numFmtId="0" fontId="4" fillId="0" borderId="0">
      <alignment horizontal="left" vertical="center"/>
    </xf>
    <xf numFmtId="0" fontId="21" fillId="0" borderId="0">
      <alignment horizontal="left" vertical="center"/>
    </xf>
    <xf numFmtId="0" fontId="21" fillId="0" borderId="0">
      <alignment horizontal="left" vertical="center"/>
    </xf>
    <xf numFmtId="0" fontId="24" fillId="0" borderId="0">
      <alignment horizontal="left" vertical="center"/>
    </xf>
    <xf numFmtId="0" fontId="11" fillId="2" borderId="3" applyAlignment="0">
      <alignment horizontal="center" vertical="center"/>
    </xf>
    <xf numFmtId="0" fontId="12" fillId="0" borderId="4">
      <alignment horizontal="right" vertical="center" indent="1"/>
    </xf>
    <xf numFmtId="0" fontId="17" fillId="2" borderId="4">
      <alignment horizontal="right" vertical="center" wrapText="1" indent="1" readingOrder="2"/>
    </xf>
    <xf numFmtId="0" fontId="13" fillId="2" borderId="4">
      <alignment horizontal="right" vertical="center" wrapText="1" indent="1" readingOrder="2"/>
    </xf>
    <xf numFmtId="0" fontId="6" fillId="0" borderId="4">
      <alignment horizontal="right" vertical="center" indent="1"/>
    </xf>
    <xf numFmtId="0" fontId="6" fillId="2" borderId="4">
      <alignment horizontal="left" vertical="center" wrapText="1" indent="1"/>
    </xf>
    <xf numFmtId="0" fontId="6" fillId="0" borderId="5">
      <alignment horizontal="left" vertical="center"/>
    </xf>
    <xf numFmtId="0" fontId="6" fillId="0" borderId="6">
      <alignment horizontal="left" vertical="center"/>
    </xf>
    <xf numFmtId="0" fontId="4" fillId="0" borderId="0"/>
    <xf numFmtId="0" fontId="4" fillId="0" borderId="0">
      <alignment horizontal="left" vertical="center"/>
    </xf>
    <xf numFmtId="0" fontId="11" fillId="2" borderId="3" applyAlignment="0">
      <alignment horizontal="center" vertical="center"/>
    </xf>
    <xf numFmtId="0" fontId="3" fillId="0" borderId="0"/>
    <xf numFmtId="0" fontId="15" fillId="0" borderId="0" applyAlignment="0">
      <alignment horizontal="centerContinuous" vertical="center"/>
    </xf>
    <xf numFmtId="0" fontId="16" fillId="0" borderId="0" applyAlignment="0">
      <alignment horizontal="centerContinuous" vertical="center"/>
    </xf>
    <xf numFmtId="0" fontId="19" fillId="0" borderId="0">
      <alignment horizontal="left" vertical="center"/>
    </xf>
    <xf numFmtId="0" fontId="4" fillId="0" borderId="0"/>
    <xf numFmtId="0" fontId="29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  <xf numFmtId="0" fontId="4" fillId="0" borderId="0">
      <alignment horizontal="left" vertical="center"/>
    </xf>
  </cellStyleXfs>
  <cellXfs count="726">
    <xf numFmtId="0" fontId="0" fillId="0" borderId="0" xfId="0"/>
    <xf numFmtId="0" fontId="22" fillId="0" borderId="0" xfId="1" applyFont="1" applyAlignment="1">
      <alignment vertical="center"/>
    </xf>
    <xf numFmtId="0" fontId="13" fillId="0" borderId="0" xfId="3" applyFont="1" applyAlignment="1">
      <alignment vertical="center"/>
    </xf>
    <xf numFmtId="3" fontId="10" fillId="0" borderId="33" xfId="28" applyNumberFormat="1" applyFont="1" applyBorder="1">
      <alignment horizontal="right" vertical="center" indent="1"/>
    </xf>
    <xf numFmtId="3" fontId="4" fillId="0" borderId="17" xfId="28" applyNumberFormat="1" applyFont="1" applyBorder="1">
      <alignment horizontal="right" vertical="center" indent="1"/>
    </xf>
    <xf numFmtId="0" fontId="10" fillId="3" borderId="10" xfId="29" applyFont="1" applyFill="1" applyBorder="1" applyAlignment="1">
      <alignment horizontal="center" vertical="center" wrapText="1"/>
    </xf>
    <xf numFmtId="0" fontId="10" fillId="4" borderId="14" xfId="29" applyFont="1" applyFill="1" applyBorder="1" applyAlignment="1">
      <alignment horizontal="center" vertical="center" wrapText="1"/>
    </xf>
    <xf numFmtId="0" fontId="10" fillId="4" borderId="0" xfId="20" applyFont="1" applyFill="1">
      <alignment horizontal="left" vertical="center"/>
    </xf>
    <xf numFmtId="3" fontId="10" fillId="0" borderId="18" xfId="25" applyNumberFormat="1" applyFont="1" applyBorder="1">
      <alignment horizontal="right" vertical="center" indent="1"/>
    </xf>
    <xf numFmtId="3" fontId="10" fillId="0" borderId="47" xfId="27" applyNumberFormat="1" applyFont="1" applyFill="1" applyBorder="1" applyAlignment="1">
      <alignment horizontal="left" vertical="center" wrapText="1" indent="1"/>
    </xf>
    <xf numFmtId="3" fontId="10" fillId="3" borderId="44" xfId="27" applyNumberFormat="1" applyFont="1" applyFill="1" applyBorder="1" applyAlignment="1">
      <alignment horizontal="left" vertical="center" wrapText="1" indent="1"/>
    </xf>
    <xf numFmtId="3" fontId="10" fillId="4" borderId="18" xfId="25" applyNumberFormat="1" applyFont="1" applyFill="1" applyBorder="1">
      <alignment horizontal="right" vertical="center" indent="1"/>
    </xf>
    <xf numFmtId="3" fontId="10" fillId="3" borderId="17" xfId="25" applyNumberFormat="1" applyFont="1" applyFill="1" applyBorder="1">
      <alignment horizontal="right" vertical="center" indent="1"/>
    </xf>
    <xf numFmtId="0" fontId="10" fillId="3" borderId="27" xfId="29" applyFont="1" applyFill="1" applyBorder="1" applyAlignment="1">
      <alignment horizontal="center" vertical="center" wrapText="1"/>
    </xf>
    <xf numFmtId="3" fontId="10" fillId="4" borderId="17" xfId="25" applyNumberFormat="1" applyFont="1" applyFill="1" applyBorder="1">
      <alignment horizontal="right" vertical="center" indent="1"/>
    </xf>
    <xf numFmtId="0" fontId="10" fillId="4" borderId="27" xfId="29" applyFont="1" applyFill="1" applyBorder="1" applyAlignment="1">
      <alignment horizontal="center" vertical="center" wrapText="1"/>
    </xf>
    <xf numFmtId="0" fontId="10" fillId="4" borderId="11" xfId="29" applyFont="1" applyFill="1" applyBorder="1">
      <alignment horizontal="left" vertical="center" wrapText="1" indent="1"/>
    </xf>
    <xf numFmtId="0" fontId="10" fillId="3" borderId="10" xfId="29" applyFont="1" applyFill="1" applyBorder="1">
      <alignment horizontal="left" vertical="center" wrapText="1" indent="1"/>
    </xf>
    <xf numFmtId="0" fontId="10" fillId="4" borderId="10" xfId="29" applyFont="1" applyFill="1" applyBorder="1" applyAlignment="1">
      <alignment horizontal="center" vertical="center" wrapText="1"/>
    </xf>
    <xf numFmtId="0" fontId="13" fillId="4" borderId="0" xfId="19" applyFill="1">
      <alignment horizontal="right" vertical="center"/>
    </xf>
    <xf numFmtId="1" fontId="6" fillId="0" borderId="0" xfId="39" applyNumberFormat="1" applyFont="1" applyAlignment="1">
      <alignment vertical="center"/>
    </xf>
    <xf numFmtId="1" fontId="13" fillId="4" borderId="0" xfId="39" applyNumberFormat="1" applyFont="1" applyFill="1" applyAlignment="1">
      <alignment horizontal="centerContinuous" vertical="center"/>
    </xf>
    <xf numFmtId="1" fontId="4" fillId="0" borderId="0" xfId="39" applyNumberFormat="1" applyAlignment="1">
      <alignment vertical="center"/>
    </xf>
    <xf numFmtId="0" fontId="10" fillId="4" borderId="0" xfId="19" applyFont="1" applyFill="1" applyAlignment="1">
      <alignment horizontal="left"/>
    </xf>
    <xf numFmtId="0" fontId="9" fillId="3" borderId="47" xfId="29" applyFont="1" applyFill="1" applyBorder="1" applyAlignment="1">
      <alignment horizontal="center" vertical="top" wrapText="1" readingOrder="1"/>
    </xf>
    <xf numFmtId="0" fontId="4" fillId="0" borderId="0" xfId="39"/>
    <xf numFmtId="0" fontId="10" fillId="4" borderId="0" xfId="19" applyFont="1" applyFill="1" applyAlignment="1">
      <alignment horizontal="left" vertical="center"/>
    </xf>
    <xf numFmtId="0" fontId="13" fillId="4" borderId="0" xfId="3" applyFont="1" applyFill="1" applyAlignment="1">
      <alignment horizontal="center" vertical="center"/>
    </xf>
    <xf numFmtId="0" fontId="10" fillId="3" borderId="16" xfId="9" applyFont="1" applyFill="1" applyBorder="1">
      <alignment horizontal="center" vertical="center" wrapText="1"/>
    </xf>
    <xf numFmtId="0" fontId="33" fillId="0" borderId="0" xfId="39" applyFont="1" applyAlignment="1">
      <alignment horizontal="center" vertical="center" wrapText="1"/>
    </xf>
    <xf numFmtId="0" fontId="34" fillId="0" borderId="0" xfId="39" applyFont="1" applyAlignment="1">
      <alignment horizontal="center" vertical="center" wrapText="1"/>
    </xf>
    <xf numFmtId="0" fontId="4" fillId="0" borderId="0" xfId="39" applyAlignment="1">
      <alignment vertical="center"/>
    </xf>
    <xf numFmtId="0" fontId="4" fillId="0" borderId="0" xfId="39" applyAlignment="1">
      <alignment horizontal="justify" vertical="center"/>
    </xf>
    <xf numFmtId="0" fontId="36" fillId="0" borderId="0" xfId="39" applyFont="1" applyAlignment="1">
      <alignment vertical="center"/>
    </xf>
    <xf numFmtId="0" fontId="39" fillId="0" borderId="0" xfId="39" applyFont="1" applyAlignment="1">
      <alignment vertical="center"/>
    </xf>
    <xf numFmtId="0" fontId="40" fillId="0" borderId="0" xfId="39" applyFont="1" applyAlignment="1">
      <alignment vertical="top" wrapText="1"/>
    </xf>
    <xf numFmtId="0" fontId="41" fillId="0" borderId="0" xfId="39" applyFont="1" applyAlignment="1">
      <alignment vertical="top"/>
    </xf>
    <xf numFmtId="0" fontId="42" fillId="0" borderId="0" xfId="39" applyFont="1" applyAlignment="1">
      <alignment horizontal="justify" vertical="top" wrapText="1"/>
    </xf>
    <xf numFmtId="0" fontId="6" fillId="0" borderId="0" xfId="32" applyFont="1" applyAlignment="1">
      <alignment vertical="center"/>
    </xf>
    <xf numFmtId="0" fontId="6" fillId="0" borderId="0" xfId="32" applyFont="1" applyAlignment="1">
      <alignment horizontal="left" vertical="center"/>
    </xf>
    <xf numFmtId="0" fontId="4" fillId="0" borderId="0" xfId="32" applyAlignment="1">
      <alignment horizontal="center"/>
    </xf>
    <xf numFmtId="0" fontId="4" fillId="0" borderId="0" xfId="32" applyAlignment="1">
      <alignment horizontal="center" vertical="center" wrapText="1"/>
    </xf>
    <xf numFmtId="0" fontId="4" fillId="0" borderId="0" xfId="32" applyAlignment="1">
      <alignment horizontal="center" vertical="center"/>
    </xf>
    <xf numFmtId="0" fontId="8" fillId="0" borderId="0" xfId="29" applyFont="1" applyFill="1" applyBorder="1" applyAlignment="1">
      <alignment horizontal="left" vertical="center"/>
    </xf>
    <xf numFmtId="3" fontId="6" fillId="0" borderId="0" xfId="28" applyNumberFormat="1" applyBorder="1">
      <alignment horizontal="right" vertical="center" indent="1"/>
    </xf>
    <xf numFmtId="0" fontId="4" fillId="0" borderId="0" xfId="27" applyFont="1" applyFill="1" applyBorder="1" applyAlignment="1">
      <alignment horizontal="right" vertical="center" readingOrder="2"/>
    </xf>
    <xf numFmtId="0" fontId="6" fillId="0" borderId="0" xfId="32" applyFont="1" applyAlignment="1">
      <alignment horizontal="center" vertical="center"/>
    </xf>
    <xf numFmtId="0" fontId="15" fillId="0" borderId="0" xfId="1" applyAlignment="1">
      <alignment vertical="center"/>
    </xf>
    <xf numFmtId="0" fontId="43" fillId="0" borderId="0" xfId="32" applyFont="1" applyAlignment="1">
      <alignment horizontal="center" vertical="center"/>
    </xf>
    <xf numFmtId="165" fontId="6" fillId="0" borderId="0" xfId="32" applyNumberFormat="1" applyFont="1" applyAlignment="1">
      <alignment vertical="center"/>
    </xf>
    <xf numFmtId="1" fontId="43" fillId="0" borderId="0" xfId="32" applyNumberFormat="1" applyFont="1" applyAlignment="1">
      <alignment horizontal="center" vertical="center"/>
    </xf>
    <xf numFmtId="0" fontId="10" fillId="4" borderId="0" xfId="33" applyFont="1" applyFill="1">
      <alignment horizontal="left" vertical="center"/>
    </xf>
    <xf numFmtId="1" fontId="43" fillId="4" borderId="0" xfId="32" applyNumberFormat="1" applyFont="1" applyFill="1" applyAlignment="1">
      <alignment horizontal="center" vertical="center"/>
    </xf>
    <xf numFmtId="0" fontId="25" fillId="0" borderId="0" xfId="32" applyFont="1" applyAlignment="1">
      <alignment vertical="center"/>
    </xf>
    <xf numFmtId="1" fontId="6" fillId="0" borderId="0" xfId="32" applyNumberFormat="1" applyFont="1" applyAlignment="1">
      <alignment vertical="center"/>
    </xf>
    <xf numFmtId="1" fontId="6" fillId="0" borderId="0" xfId="32" applyNumberFormat="1" applyFont="1" applyAlignment="1">
      <alignment horizontal="left" vertical="center"/>
    </xf>
    <xf numFmtId="1" fontId="44" fillId="0" borderId="0" xfId="32" applyNumberFormat="1" applyFont="1" applyAlignment="1">
      <alignment vertical="center"/>
    </xf>
    <xf numFmtId="1" fontId="6" fillId="0" borderId="0" xfId="32" applyNumberFormat="1" applyFont="1" applyAlignment="1">
      <alignment horizontal="center" vertical="center"/>
    </xf>
    <xf numFmtId="3" fontId="10" fillId="3" borderId="9" xfId="25" applyNumberFormat="1" applyFont="1" applyFill="1" applyBorder="1">
      <alignment horizontal="right" vertical="center" indent="1"/>
    </xf>
    <xf numFmtId="3" fontId="4" fillId="3" borderId="9" xfId="28" applyNumberFormat="1" applyFont="1" applyFill="1" applyBorder="1">
      <alignment horizontal="right" vertical="center" indent="1"/>
    </xf>
    <xf numFmtId="3" fontId="10" fillId="3" borderId="10" xfId="25" applyNumberFormat="1" applyFont="1" applyFill="1" applyBorder="1">
      <alignment horizontal="right" vertical="center" indent="1"/>
    </xf>
    <xf numFmtId="3" fontId="4" fillId="3" borderId="10" xfId="28" applyNumberFormat="1" applyFont="1" applyFill="1" applyBorder="1">
      <alignment horizontal="right" vertical="center" indent="1"/>
    </xf>
    <xf numFmtId="1" fontId="11" fillId="4" borderId="0" xfId="32" applyNumberFormat="1" applyFont="1" applyFill="1" applyAlignment="1">
      <alignment horizontal="centerContinuous" vertical="center"/>
    </xf>
    <xf numFmtId="1" fontId="5" fillId="4" borderId="0" xfId="32" applyNumberFormat="1" applyFont="1" applyFill="1" applyAlignment="1">
      <alignment horizontal="centerContinuous" vertical="center"/>
    </xf>
    <xf numFmtId="1" fontId="45" fillId="0" borderId="0" xfId="32" applyNumberFormat="1" applyFont="1" applyAlignment="1">
      <alignment vertical="center"/>
    </xf>
    <xf numFmtId="1" fontId="25" fillId="0" borderId="0" xfId="32" applyNumberFormat="1" applyFont="1" applyAlignment="1">
      <alignment vertical="center"/>
    </xf>
    <xf numFmtId="1" fontId="6" fillId="0" borderId="0" xfId="32" applyNumberFormat="1" applyFont="1" applyAlignment="1">
      <alignment horizontal="right" vertical="center"/>
    </xf>
    <xf numFmtId="0" fontId="10" fillId="3" borderId="56" xfId="34" applyFont="1" applyFill="1" applyBorder="1" applyAlignment="1">
      <alignment horizontal="center" vertical="center"/>
    </xf>
    <xf numFmtId="3" fontId="10" fillId="3" borderId="12" xfId="28" applyNumberFormat="1" applyFont="1" applyFill="1" applyBorder="1">
      <alignment horizontal="right" vertical="center" indent="1"/>
    </xf>
    <xf numFmtId="0" fontId="10" fillId="3" borderId="57" xfId="34" applyFont="1" applyFill="1" applyBorder="1" applyAlignment="1">
      <alignment horizontal="center" vertical="center"/>
    </xf>
    <xf numFmtId="0" fontId="10" fillId="4" borderId="13" xfId="29" applyFont="1" applyFill="1" applyBorder="1">
      <alignment horizontal="left" vertical="center" wrapText="1" indent="1"/>
    </xf>
    <xf numFmtId="3" fontId="10" fillId="4" borderId="9" xfId="25" applyNumberFormat="1" applyFont="1" applyFill="1" applyBorder="1">
      <alignment horizontal="right" vertical="center" indent="1"/>
    </xf>
    <xf numFmtId="165" fontId="10" fillId="4" borderId="9" xfId="25" applyNumberFormat="1" applyFont="1" applyFill="1" applyBorder="1">
      <alignment horizontal="right" vertical="center" indent="1"/>
    </xf>
    <xf numFmtId="0" fontId="20" fillId="4" borderId="58" xfId="29" applyFont="1" applyFill="1" applyBorder="1" applyAlignment="1">
      <alignment horizontal="right" vertical="center" wrapText="1" indent="2" readingOrder="2"/>
    </xf>
    <xf numFmtId="165" fontId="10" fillId="3" borderId="10" xfId="25" applyNumberFormat="1" applyFont="1" applyFill="1" applyBorder="1">
      <alignment horizontal="right" vertical="center" indent="1"/>
    </xf>
    <xf numFmtId="0" fontId="20" fillId="3" borderId="59" xfId="29" applyFont="1" applyFill="1" applyBorder="1" applyAlignment="1">
      <alignment horizontal="right" vertical="center" wrapText="1" indent="2" readingOrder="2"/>
    </xf>
    <xf numFmtId="3" fontId="10" fillId="4" borderId="10" xfId="25" applyNumberFormat="1" applyFont="1" applyFill="1" applyBorder="1">
      <alignment horizontal="right" vertical="center" indent="1"/>
    </xf>
    <xf numFmtId="165" fontId="10" fillId="4" borderId="10" xfId="25" applyNumberFormat="1" applyFont="1" applyFill="1" applyBorder="1">
      <alignment horizontal="right" vertical="center" indent="1"/>
    </xf>
    <xf numFmtId="0" fontId="20" fillId="4" borderId="59" xfId="29" applyFont="1" applyFill="1" applyBorder="1" applyAlignment="1">
      <alignment horizontal="right" vertical="center" wrapText="1" indent="2" readingOrder="2"/>
    </xf>
    <xf numFmtId="3" fontId="10" fillId="4" borderId="14" xfId="25" applyNumberFormat="1" applyFont="1" applyFill="1" applyBorder="1">
      <alignment horizontal="right" vertical="center" indent="1"/>
    </xf>
    <xf numFmtId="165" fontId="10" fillId="4" borderId="14" xfId="25" applyNumberFormat="1" applyFont="1" applyFill="1" applyBorder="1">
      <alignment horizontal="right" vertical="center" indent="1"/>
    </xf>
    <xf numFmtId="0" fontId="20" fillId="4" borderId="60" xfId="29" applyFont="1" applyFill="1" applyBorder="1" applyAlignment="1">
      <alignment horizontal="right" vertical="center" wrapText="1" indent="2" readingOrder="2"/>
    </xf>
    <xf numFmtId="0" fontId="12" fillId="3" borderId="0" xfId="25" applyFill="1" applyBorder="1">
      <alignment horizontal="right" vertical="center" indent="1"/>
    </xf>
    <xf numFmtId="0" fontId="12" fillId="3" borderId="13" xfId="25" applyFill="1" applyBorder="1">
      <alignment horizontal="right" vertical="center" indent="1"/>
    </xf>
    <xf numFmtId="0" fontId="14" fillId="3" borderId="9" xfId="29" applyFont="1" applyFill="1" applyBorder="1" applyAlignment="1">
      <alignment horizontal="center" vertical="center" wrapText="1"/>
    </xf>
    <xf numFmtId="3" fontId="10" fillId="3" borderId="43" xfId="28" applyNumberFormat="1" applyFont="1" applyFill="1" applyBorder="1">
      <alignment horizontal="right" vertical="center" indent="1"/>
    </xf>
    <xf numFmtId="0" fontId="10" fillId="3" borderId="9" xfId="27" applyFont="1" applyFill="1" applyBorder="1" applyAlignment="1">
      <alignment horizontal="center" vertical="center" wrapText="1" readingOrder="2"/>
    </xf>
    <xf numFmtId="0" fontId="14" fillId="3" borderId="10" xfId="29" applyFont="1" applyFill="1" applyBorder="1" applyAlignment="1">
      <alignment horizontal="center" vertical="center" wrapText="1"/>
    </xf>
    <xf numFmtId="3" fontId="10" fillId="3" borderId="11" xfId="28" applyNumberFormat="1" applyFont="1" applyFill="1" applyBorder="1">
      <alignment horizontal="right" vertical="center" indent="1"/>
    </xf>
    <xf numFmtId="3" fontId="10" fillId="3" borderId="14" xfId="28" applyNumberFormat="1" applyFont="1" applyFill="1" applyBorder="1">
      <alignment horizontal="right" vertical="center" indent="1"/>
    </xf>
    <xf numFmtId="0" fontId="10" fillId="3" borderId="10" xfId="27" applyFont="1" applyFill="1" applyBorder="1" applyAlignment="1">
      <alignment horizontal="center" vertical="center" wrapText="1" readingOrder="2"/>
    </xf>
    <xf numFmtId="0" fontId="14" fillId="3" borderId="14" xfId="29" applyFont="1" applyFill="1" applyBorder="1" applyAlignment="1">
      <alignment horizontal="center" vertical="center" wrapText="1"/>
    </xf>
    <xf numFmtId="0" fontId="10" fillId="3" borderId="14" xfId="27" applyFont="1" applyFill="1" applyBorder="1" applyAlignment="1">
      <alignment horizontal="center" vertical="center" wrapText="1" readingOrder="2"/>
    </xf>
    <xf numFmtId="0" fontId="14" fillId="4" borderId="13" xfId="29" applyFont="1" applyFill="1" applyBorder="1" applyAlignment="1">
      <alignment horizontal="center" vertical="center" wrapText="1"/>
    </xf>
    <xf numFmtId="3" fontId="10" fillId="4" borderId="13" xfId="25" applyNumberFormat="1" applyFont="1" applyFill="1" applyBorder="1">
      <alignment horizontal="right" vertical="center" indent="1"/>
    </xf>
    <xf numFmtId="0" fontId="10" fillId="4" borderId="13" xfId="27" applyFont="1" applyFill="1" applyBorder="1" applyAlignment="1">
      <alignment horizontal="center" vertical="center" wrapText="1" readingOrder="2"/>
    </xf>
    <xf numFmtId="0" fontId="14" fillId="4" borderId="10" xfId="29" applyFont="1" applyFill="1" applyBorder="1" applyAlignment="1">
      <alignment horizontal="center" vertical="center" wrapText="1"/>
    </xf>
    <xf numFmtId="3" fontId="10" fillId="4" borderId="11" xfId="28" applyNumberFormat="1" applyFont="1" applyFill="1" applyBorder="1">
      <alignment horizontal="right" vertical="center" indent="1"/>
    </xf>
    <xf numFmtId="3" fontId="6" fillId="4" borderId="10" xfId="28" applyNumberFormat="1" applyFill="1" applyBorder="1">
      <alignment horizontal="right" vertical="center" indent="1"/>
    </xf>
    <xf numFmtId="0" fontId="10" fillId="4" borderId="10" xfId="27" applyFont="1" applyFill="1" applyBorder="1" applyAlignment="1">
      <alignment horizontal="center" vertical="center" wrapText="1" readingOrder="2"/>
    </xf>
    <xf numFmtId="3" fontId="6" fillId="4" borderId="11" xfId="28" applyNumberFormat="1" applyFill="1" applyBorder="1">
      <alignment horizontal="right" vertical="center" indent="1"/>
    </xf>
    <xf numFmtId="0" fontId="46" fillId="0" borderId="0" xfId="0" applyFont="1" applyAlignment="1">
      <alignment vertical="center" wrapText="1"/>
    </xf>
    <xf numFmtId="3" fontId="6" fillId="3" borderId="10" xfId="28" applyNumberFormat="1" applyFill="1" applyBorder="1">
      <alignment horizontal="right" vertical="center" indent="1"/>
    </xf>
    <xf numFmtId="0" fontId="10" fillId="4" borderId="11" xfId="27" applyFont="1" applyFill="1" applyBorder="1" applyAlignment="1">
      <alignment horizontal="center" vertical="center" wrapText="1" readingOrder="2"/>
    </xf>
    <xf numFmtId="0" fontId="14" fillId="4" borderId="11" xfId="29" applyFont="1" applyFill="1" applyBorder="1" applyAlignment="1">
      <alignment horizontal="center" vertical="center" wrapText="1"/>
    </xf>
    <xf numFmtId="0" fontId="18" fillId="3" borderId="61" xfId="9" applyFont="1" applyFill="1" applyBorder="1" applyAlignment="1">
      <alignment horizontal="left" vertical="center" wrapText="1" readingOrder="1"/>
    </xf>
    <xf numFmtId="0" fontId="18" fillId="3" borderId="12" xfId="9" applyFont="1" applyFill="1" applyBorder="1" applyAlignment="1">
      <alignment horizontal="center" vertical="center" wrapText="1" readingOrder="1"/>
    </xf>
    <xf numFmtId="0" fontId="20" fillId="3" borderId="12" xfId="34" applyFont="1" applyFill="1" applyBorder="1" applyAlignment="1">
      <alignment horizontal="center" vertical="center" wrapText="1" readingOrder="1"/>
    </xf>
    <xf numFmtId="0" fontId="7" fillId="3" borderId="12" xfId="9" applyFill="1" applyBorder="1" applyAlignment="1">
      <alignment horizontal="center" vertical="center" wrapText="1" readingOrder="1"/>
    </xf>
    <xf numFmtId="0" fontId="7" fillId="3" borderId="62" xfId="9" applyFill="1" applyBorder="1" applyAlignment="1">
      <alignment horizontal="right" vertical="center" wrapText="1" readingOrder="2"/>
    </xf>
    <xf numFmtId="1" fontId="6" fillId="4" borderId="0" xfId="32" applyNumberFormat="1" applyFont="1" applyFill="1" applyAlignment="1">
      <alignment vertical="center"/>
    </xf>
    <xf numFmtId="1" fontId="6" fillId="4" borderId="0" xfId="32" applyNumberFormat="1" applyFont="1" applyFill="1" applyAlignment="1">
      <alignment horizontal="left" vertical="center"/>
    </xf>
    <xf numFmtId="1" fontId="42" fillId="0" borderId="0" xfId="32" applyNumberFormat="1" applyFont="1" applyAlignment="1">
      <alignment vertical="center"/>
    </xf>
    <xf numFmtId="1" fontId="6" fillId="0" borderId="0" xfId="32" applyNumberFormat="1" applyFont="1" applyAlignment="1">
      <alignment horizontal="center" vertical="center" wrapText="1"/>
    </xf>
    <xf numFmtId="0" fontId="10" fillId="3" borderId="35" xfId="29" applyFont="1" applyFill="1" applyBorder="1" applyAlignment="1">
      <alignment horizontal="center" vertical="center" wrapText="1"/>
    </xf>
    <xf numFmtId="3" fontId="10" fillId="3" borderId="11" xfId="25" applyNumberFormat="1" applyFont="1" applyFill="1" applyBorder="1">
      <alignment horizontal="right" vertical="center" indent="1"/>
    </xf>
    <xf numFmtId="0" fontId="20" fillId="3" borderId="36" xfId="27" applyFont="1" applyFill="1" applyBorder="1" applyAlignment="1">
      <alignment horizontal="center" vertical="center" wrapText="1" readingOrder="2"/>
    </xf>
    <xf numFmtId="0" fontId="10" fillId="4" borderId="26" xfId="29" applyFont="1" applyFill="1" applyBorder="1" applyAlignment="1">
      <alignment horizontal="center" vertical="center" wrapText="1"/>
    </xf>
    <xf numFmtId="3" fontId="10" fillId="4" borderId="11" xfId="25" applyNumberFormat="1" applyFont="1" applyFill="1" applyBorder="1">
      <alignment horizontal="right" vertical="center" indent="1"/>
    </xf>
    <xf numFmtId="3" fontId="4" fillId="4" borderId="10" xfId="28" applyNumberFormat="1" applyFont="1" applyFill="1" applyBorder="1">
      <alignment horizontal="right" vertical="center" indent="1"/>
    </xf>
    <xf numFmtId="0" fontId="20" fillId="4" borderId="27" xfId="27" applyFont="1" applyFill="1" applyBorder="1" applyAlignment="1">
      <alignment horizontal="center" vertical="center" wrapText="1" readingOrder="2"/>
    </xf>
    <xf numFmtId="0" fontId="10" fillId="3" borderId="26" xfId="29" applyFont="1" applyFill="1" applyBorder="1" applyAlignment="1">
      <alignment horizontal="center" vertical="center" wrapText="1"/>
    </xf>
    <xf numFmtId="0" fontId="20" fillId="3" borderId="27" xfId="27" applyFont="1" applyFill="1" applyBorder="1" applyAlignment="1">
      <alignment horizontal="center" vertical="center" wrapText="1" readingOrder="2"/>
    </xf>
    <xf numFmtId="0" fontId="10" fillId="4" borderId="64" xfId="29" applyFont="1" applyFill="1" applyBorder="1" applyAlignment="1">
      <alignment horizontal="center" vertical="center" wrapText="1"/>
    </xf>
    <xf numFmtId="3" fontId="4" fillId="4" borderId="11" xfId="28" applyNumberFormat="1" applyFont="1" applyFill="1" applyBorder="1">
      <alignment horizontal="right" vertical="center" indent="1"/>
    </xf>
    <xf numFmtId="0" fontId="20" fillId="4" borderId="46" xfId="27" applyFont="1" applyFill="1" applyBorder="1" applyAlignment="1">
      <alignment horizontal="center" vertical="center" wrapText="1" readingOrder="2"/>
    </xf>
    <xf numFmtId="0" fontId="22" fillId="4" borderId="0" xfId="1" applyFont="1" applyFill="1" applyAlignment="1">
      <alignment horizontal="centerContinuous" vertical="center"/>
    </xf>
    <xf numFmtId="0" fontId="10" fillId="3" borderId="57" xfId="24" applyFont="1" applyFill="1" applyBorder="1" applyAlignment="1">
      <alignment horizontal="center" vertical="center"/>
    </xf>
    <xf numFmtId="167" fontId="4" fillId="3" borderId="17" xfId="41" applyNumberFormat="1" applyFont="1" applyFill="1" applyBorder="1" applyAlignment="1">
      <alignment horizontal="right" vertical="center" indent="1"/>
    </xf>
    <xf numFmtId="167" fontId="4" fillId="4" borderId="17" xfId="41" applyNumberFormat="1" applyFont="1" applyFill="1" applyBorder="1" applyAlignment="1">
      <alignment horizontal="right" vertical="center" indent="1"/>
    </xf>
    <xf numFmtId="1" fontId="4" fillId="0" borderId="0" xfId="32" applyNumberFormat="1" applyAlignment="1">
      <alignment vertical="center"/>
    </xf>
    <xf numFmtId="1" fontId="4" fillId="0" borderId="0" xfId="32" applyNumberFormat="1" applyAlignment="1">
      <alignment horizontal="left" vertical="center"/>
    </xf>
    <xf numFmtId="3" fontId="47" fillId="0" borderId="7" xfId="0" applyNumberFormat="1" applyFont="1" applyBorder="1" applyAlignment="1">
      <alignment vertical="center"/>
    </xf>
    <xf numFmtId="0" fontId="47" fillId="0" borderId="7" xfId="0" applyFont="1" applyBorder="1" applyAlignment="1">
      <alignment vertical="center" wrapText="1"/>
    </xf>
    <xf numFmtId="1" fontId="4" fillId="0" borderId="0" xfId="32" applyNumberForma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1" fontId="4" fillId="0" borderId="0" xfId="32" applyNumberFormat="1" applyAlignment="1">
      <alignment horizontal="center" vertical="center"/>
    </xf>
    <xf numFmtId="0" fontId="20" fillId="0" borderId="0" xfId="0" applyFont="1" applyAlignment="1">
      <alignment vertical="center"/>
    </xf>
    <xf numFmtId="0" fontId="10" fillId="4" borderId="65" xfId="24" applyFont="1" applyFill="1" applyBorder="1" applyAlignment="1">
      <alignment horizontal="center" vertical="center"/>
    </xf>
    <xf numFmtId="3" fontId="10" fillId="4" borderId="12" xfId="28" applyNumberFormat="1" applyFont="1" applyFill="1" applyBorder="1">
      <alignment horizontal="right" vertical="center" indent="1"/>
    </xf>
    <xf numFmtId="0" fontId="20" fillId="4" borderId="66" xfId="24" applyFont="1" applyFill="1" applyBorder="1" applyAlignment="1">
      <alignment horizontal="center" vertical="center"/>
    </xf>
    <xf numFmtId="0" fontId="10" fillId="3" borderId="67" xfId="29" applyFont="1" applyFill="1" applyBorder="1">
      <alignment horizontal="left" vertical="center" wrapText="1" indent="1"/>
    </xf>
    <xf numFmtId="3" fontId="10" fillId="3" borderId="16" xfId="25" applyNumberFormat="1" applyFont="1" applyFill="1" applyBorder="1">
      <alignment horizontal="right" vertical="center" indent="1"/>
    </xf>
    <xf numFmtId="167" fontId="4" fillId="3" borderId="9" xfId="28" applyNumberFormat="1" applyFont="1" applyFill="1" applyBorder="1">
      <alignment horizontal="right" vertical="center" indent="1"/>
    </xf>
    <xf numFmtId="0" fontId="20" fillId="3" borderId="68" xfId="27" applyFont="1" applyFill="1" applyBorder="1">
      <alignment horizontal="right" vertical="center" wrapText="1" indent="1" readingOrder="2"/>
    </xf>
    <xf numFmtId="0" fontId="10" fillId="4" borderId="67" xfId="29" applyFont="1" applyFill="1" applyBorder="1">
      <alignment horizontal="left" vertical="center" wrapText="1" indent="1"/>
    </xf>
    <xf numFmtId="167" fontId="4" fillId="0" borderId="14" xfId="28" applyNumberFormat="1" applyFont="1" applyBorder="1">
      <alignment horizontal="right" vertical="center" indent="1"/>
    </xf>
    <xf numFmtId="0" fontId="20" fillId="4" borderId="68" xfId="27" applyFont="1" applyFill="1" applyBorder="1">
      <alignment horizontal="right" vertical="center" wrapText="1" indent="1" readingOrder="2"/>
    </xf>
    <xf numFmtId="3" fontId="10" fillId="3" borderId="14" xfId="25" applyNumberFormat="1" applyFont="1" applyFill="1" applyBorder="1">
      <alignment horizontal="right" vertical="center" indent="1"/>
    </xf>
    <xf numFmtId="167" fontId="4" fillId="3" borderId="10" xfId="28" applyNumberFormat="1" applyFont="1" applyFill="1" applyBorder="1">
      <alignment horizontal="right" vertical="center" indent="1"/>
    </xf>
    <xf numFmtId="1" fontId="10" fillId="0" borderId="0" xfId="32" applyNumberFormat="1" applyFont="1" applyAlignment="1">
      <alignment horizontal="center" vertical="center"/>
    </xf>
    <xf numFmtId="0" fontId="10" fillId="4" borderId="69" xfId="29" applyFont="1" applyFill="1" applyBorder="1">
      <alignment horizontal="left" vertical="center" wrapText="1" indent="1"/>
    </xf>
    <xf numFmtId="0" fontId="20" fillId="4" borderId="70" xfId="27" applyFont="1" applyFill="1" applyBorder="1">
      <alignment horizontal="right" vertical="center" wrapText="1" indent="1" readingOrder="2"/>
    </xf>
    <xf numFmtId="1" fontId="13" fillId="4" borderId="0" xfId="32" applyNumberFormat="1" applyFont="1" applyFill="1" applyAlignment="1">
      <alignment horizontal="centerContinuous" vertical="center"/>
    </xf>
    <xf numFmtId="0" fontId="4" fillId="4" borderId="67" xfId="29" applyFont="1" applyFill="1" applyBorder="1" applyAlignment="1">
      <alignment horizontal="center" vertical="center" wrapText="1"/>
    </xf>
    <xf numFmtId="3" fontId="10" fillId="3" borderId="43" xfId="9" applyNumberFormat="1" applyFont="1" applyFill="1" applyBorder="1" applyAlignment="1">
      <alignment vertical="center" wrapText="1"/>
    </xf>
    <xf numFmtId="0" fontId="4" fillId="3" borderId="67" xfId="29" applyFont="1" applyFill="1" applyBorder="1" applyAlignment="1">
      <alignment horizontal="center" vertical="center" wrapText="1"/>
    </xf>
    <xf numFmtId="0" fontId="10" fillId="3" borderId="43" xfId="9" applyFont="1" applyFill="1" applyBorder="1" applyAlignment="1">
      <alignment vertical="center" wrapText="1"/>
    </xf>
    <xf numFmtId="0" fontId="14" fillId="4" borderId="71" xfId="24" applyFont="1" applyFill="1" applyBorder="1" applyAlignment="1">
      <alignment horizontal="center" vertical="center"/>
    </xf>
    <xf numFmtId="3" fontId="10" fillId="4" borderId="43" xfId="28" applyNumberFormat="1" applyFont="1" applyFill="1" applyBorder="1">
      <alignment horizontal="right" vertical="center" indent="1"/>
    </xf>
    <xf numFmtId="0" fontId="10" fillId="4" borderId="72" xfId="24" applyFont="1" applyFill="1" applyBorder="1" applyAlignment="1">
      <alignment horizontal="center" vertical="center"/>
    </xf>
    <xf numFmtId="0" fontId="10" fillId="3" borderId="49" xfId="29" applyFont="1" applyFill="1" applyBorder="1" applyAlignment="1">
      <alignment horizontal="center" vertical="center" wrapText="1"/>
    </xf>
    <xf numFmtId="3" fontId="10" fillId="3" borderId="28" xfId="25" applyNumberFormat="1" applyFont="1" applyFill="1" applyBorder="1">
      <alignment horizontal="right" vertical="center" indent="1"/>
    </xf>
    <xf numFmtId="3" fontId="4" fillId="3" borderId="28" xfId="28" applyNumberFormat="1" applyFont="1" applyFill="1" applyBorder="1">
      <alignment horizontal="right" vertical="center" indent="1"/>
    </xf>
    <xf numFmtId="3" fontId="4" fillId="4" borderId="17" xfId="28" applyNumberFormat="1" applyFont="1" applyFill="1" applyBorder="1">
      <alignment horizontal="right" vertical="center" indent="1"/>
    </xf>
    <xf numFmtId="0" fontId="20" fillId="4" borderId="26" xfId="27" applyFont="1" applyFill="1" applyBorder="1" applyAlignment="1">
      <alignment horizontal="center" vertical="center" wrapText="1" readingOrder="2"/>
    </xf>
    <xf numFmtId="3" fontId="4" fillId="3" borderId="17" xfId="28" applyNumberFormat="1" applyFont="1" applyFill="1" applyBorder="1">
      <alignment horizontal="right" vertical="center" indent="1"/>
    </xf>
    <xf numFmtId="0" fontId="20" fillId="3" borderId="26" xfId="27" applyFont="1" applyFill="1" applyBorder="1" applyAlignment="1">
      <alignment horizontal="center" vertical="center" wrapText="1" readingOrder="2"/>
    </xf>
    <xf numFmtId="0" fontId="10" fillId="4" borderId="33" xfId="29" applyFont="1" applyFill="1" applyBorder="1" applyAlignment="1">
      <alignment horizontal="center" vertical="center" wrapText="1"/>
    </xf>
    <xf numFmtId="3" fontId="10" fillId="4" borderId="31" xfId="25" applyNumberFormat="1" applyFont="1" applyFill="1" applyBorder="1">
      <alignment horizontal="right" vertical="center" indent="1"/>
    </xf>
    <xf numFmtId="3" fontId="4" fillId="4" borderId="31" xfId="28" applyNumberFormat="1" applyFont="1" applyFill="1" applyBorder="1">
      <alignment horizontal="right" vertical="center" indent="1"/>
    </xf>
    <xf numFmtId="0" fontId="20" fillId="4" borderId="32" xfId="27" applyFont="1" applyFill="1" applyBorder="1" applyAlignment="1">
      <alignment horizontal="center" vertical="center" wrapText="1" readingOrder="2"/>
    </xf>
    <xf numFmtId="0" fontId="14" fillId="3" borderId="73" xfId="24" applyFont="1" applyFill="1" applyBorder="1" applyAlignment="1">
      <alignment horizontal="center" vertical="center"/>
    </xf>
    <xf numFmtId="3" fontId="10" fillId="3" borderId="44" xfId="28" applyNumberFormat="1" applyFont="1" applyFill="1" applyBorder="1">
      <alignment horizontal="right" vertical="center" indent="1"/>
    </xf>
    <xf numFmtId="0" fontId="10" fillId="3" borderId="56" xfId="24" applyFont="1" applyFill="1" applyBorder="1" applyAlignment="1">
      <alignment horizontal="center" vertical="center"/>
    </xf>
    <xf numFmtId="0" fontId="10" fillId="4" borderId="36" xfId="29" applyFont="1" applyFill="1" applyBorder="1" applyAlignment="1">
      <alignment horizontal="center" vertical="center" wrapText="1"/>
    </xf>
    <xf numFmtId="3" fontId="10" fillId="4" borderId="19" xfId="25" applyNumberFormat="1" applyFont="1" applyFill="1" applyBorder="1">
      <alignment horizontal="right" vertical="center" indent="1"/>
    </xf>
    <xf numFmtId="3" fontId="4" fillId="4" borderId="19" xfId="28" applyNumberFormat="1" applyFont="1" applyFill="1" applyBorder="1">
      <alignment horizontal="right" vertical="center" indent="1"/>
    </xf>
    <xf numFmtId="0" fontId="20" fillId="4" borderId="35" xfId="27" applyFont="1" applyFill="1" applyBorder="1" applyAlignment="1">
      <alignment horizontal="center" vertical="center" wrapText="1" readingOrder="2"/>
    </xf>
    <xf numFmtId="0" fontId="14" fillId="4" borderId="46" xfId="29" applyFont="1" applyFill="1" applyBorder="1" applyAlignment="1">
      <alignment horizontal="center" vertical="center" wrapText="1"/>
    </xf>
    <xf numFmtId="3" fontId="4" fillId="4" borderId="18" xfId="28" applyNumberFormat="1" applyFont="1" applyFill="1" applyBorder="1">
      <alignment horizontal="right" vertical="center" indent="1"/>
    </xf>
    <xf numFmtId="0" fontId="10" fillId="4" borderId="64" xfId="27" applyFont="1" applyFill="1" applyBorder="1" applyAlignment="1">
      <alignment horizontal="center" vertical="center" wrapText="1" readingOrder="2"/>
    </xf>
    <xf numFmtId="165" fontId="4" fillId="0" borderId="0" xfId="32" applyNumberFormat="1" applyAlignment="1">
      <alignment vertical="center"/>
    </xf>
    <xf numFmtId="165" fontId="10" fillId="0" borderId="0" xfId="32" applyNumberFormat="1" applyFont="1" applyAlignment="1">
      <alignment vertical="center"/>
    </xf>
    <xf numFmtId="165" fontId="4" fillId="0" borderId="0" xfId="32" applyNumberFormat="1" applyAlignment="1">
      <alignment horizontal="left" vertical="center"/>
    </xf>
    <xf numFmtId="165" fontId="4" fillId="0" borderId="0" xfId="32" applyNumberFormat="1" applyAlignment="1">
      <alignment horizontal="center" vertical="center"/>
    </xf>
    <xf numFmtId="165" fontId="10" fillId="0" borderId="0" xfId="32" applyNumberFormat="1" applyFont="1" applyAlignment="1">
      <alignment horizontal="right" vertical="center" wrapText="1"/>
    </xf>
    <xf numFmtId="1" fontId="10" fillId="0" borderId="0" xfId="32" applyNumberFormat="1" applyFont="1" applyAlignment="1">
      <alignment vertical="center"/>
    </xf>
    <xf numFmtId="1" fontId="4" fillId="0" borderId="0" xfId="32" applyNumberFormat="1" applyAlignment="1">
      <alignment horizontal="center" vertical="center" wrapText="1"/>
    </xf>
    <xf numFmtId="3" fontId="23" fillId="0" borderId="0" xfId="0" applyNumberFormat="1" applyFont="1"/>
    <xf numFmtId="165" fontId="4" fillId="0" borderId="0" xfId="32" applyNumberFormat="1" applyAlignment="1">
      <alignment vertical="center" wrapText="1"/>
    </xf>
    <xf numFmtId="165" fontId="10" fillId="0" borderId="0" xfId="32" applyNumberFormat="1" applyFont="1" applyAlignment="1">
      <alignment vertical="center" wrapText="1"/>
    </xf>
    <xf numFmtId="165" fontId="4" fillId="0" borderId="0" xfId="32" applyNumberFormat="1" applyAlignment="1">
      <alignment horizontal="left" vertical="center" wrapText="1"/>
    </xf>
    <xf numFmtId="165" fontId="4" fillId="0" borderId="0" xfId="32" applyNumberFormat="1" applyAlignment="1">
      <alignment horizontal="center" vertical="center" wrapText="1"/>
    </xf>
    <xf numFmtId="3" fontId="4" fillId="0" borderId="0" xfId="0" applyNumberFormat="1" applyFont="1" applyAlignment="1">
      <alignment wrapText="1"/>
    </xf>
    <xf numFmtId="1" fontId="13" fillId="5" borderId="0" xfId="32" applyNumberFormat="1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10" fillId="4" borderId="14" xfId="27" applyFont="1" applyFill="1" applyBorder="1">
      <alignment horizontal="right" vertical="center" wrapText="1" indent="1" readingOrder="2"/>
    </xf>
    <xf numFmtId="0" fontId="10" fillId="3" borderId="10" xfId="27" applyFont="1" applyFill="1" applyBorder="1">
      <alignment horizontal="right" vertical="center" wrapText="1" indent="1" readingOrder="2"/>
    </xf>
    <xf numFmtId="0" fontId="13" fillId="3" borderId="63" xfId="27" applyFill="1" applyBorder="1" applyAlignment="1">
      <alignment horizontal="center" vertical="center" wrapText="1" readingOrder="2"/>
    </xf>
    <xf numFmtId="0" fontId="13" fillId="3" borderId="26" xfId="27" applyFill="1" applyBorder="1" applyAlignment="1">
      <alignment horizontal="center" vertical="center" wrapText="1" readingOrder="2"/>
    </xf>
    <xf numFmtId="3" fontId="10" fillId="3" borderId="12" xfId="25" applyNumberFormat="1" applyFont="1" applyFill="1" applyBorder="1">
      <alignment horizontal="right" vertical="center" indent="1"/>
    </xf>
    <xf numFmtId="0" fontId="20" fillId="3" borderId="57" xfId="29" applyFont="1" applyFill="1" applyBorder="1" applyAlignment="1">
      <alignment horizontal="right" vertical="center" wrapText="1" indent="2" readingOrder="2"/>
    </xf>
    <xf numFmtId="3" fontId="10" fillId="4" borderId="16" xfId="25" applyNumberFormat="1" applyFont="1" applyFill="1" applyBorder="1">
      <alignment horizontal="right" vertical="center" indent="1"/>
    </xf>
    <xf numFmtId="3" fontId="4" fillId="4" borderId="13" xfId="28" applyNumberFormat="1" applyFont="1" applyFill="1" applyBorder="1">
      <alignment horizontal="right" vertical="center" indent="1"/>
    </xf>
    <xf numFmtId="0" fontId="20" fillId="4" borderId="86" xfId="29" applyFont="1" applyFill="1" applyBorder="1" applyAlignment="1">
      <alignment horizontal="right" vertical="center" wrapText="1" indent="2" readingOrder="2"/>
    </xf>
    <xf numFmtId="0" fontId="10" fillId="3" borderId="71" xfId="29" applyFont="1" applyFill="1" applyBorder="1">
      <alignment horizontal="left" vertical="center" wrapText="1" indent="1"/>
    </xf>
    <xf numFmtId="0" fontId="20" fillId="3" borderId="72" xfId="27" applyFont="1" applyFill="1" applyBorder="1">
      <alignment horizontal="right" vertical="center" wrapText="1" indent="1" readingOrder="2"/>
    </xf>
    <xf numFmtId="0" fontId="14" fillId="0" borderId="71" xfId="24" applyFont="1" applyFill="1" applyBorder="1" applyAlignment="1">
      <alignment horizontal="center" vertical="center"/>
    </xf>
    <xf numFmtId="0" fontId="10" fillId="0" borderId="72" xfId="24" applyFont="1" applyFill="1" applyBorder="1" applyAlignment="1">
      <alignment horizontal="center" vertical="center"/>
    </xf>
    <xf numFmtId="3" fontId="4" fillId="3" borderId="11" xfId="28" applyNumberFormat="1" applyFont="1" applyFill="1" applyBorder="1">
      <alignment horizontal="right" vertical="center" indent="1"/>
    </xf>
    <xf numFmtId="1" fontId="4" fillId="4" borderId="0" xfId="32" applyNumberFormat="1" applyFill="1" applyAlignment="1">
      <alignment horizontal="center" vertical="center"/>
    </xf>
    <xf numFmtId="3" fontId="4" fillId="4" borderId="14" xfId="28" applyNumberFormat="1" applyFont="1" applyFill="1" applyBorder="1">
      <alignment horizontal="right" vertical="center" indent="1"/>
    </xf>
    <xf numFmtId="3" fontId="10" fillId="4" borderId="13" xfId="28" applyNumberFormat="1" applyFont="1" applyFill="1" applyBorder="1">
      <alignment horizontal="right" vertical="center" indent="1"/>
    </xf>
    <xf numFmtId="0" fontId="4" fillId="4" borderId="0" xfId="39" applyFill="1" applyAlignment="1">
      <alignment vertical="center"/>
    </xf>
    <xf numFmtId="0" fontId="4" fillId="4" borderId="0" xfId="39" applyFill="1" applyAlignment="1">
      <alignment horizontal="justify" vertical="center"/>
    </xf>
    <xf numFmtId="0" fontId="37" fillId="4" borderId="0" xfId="39" applyFont="1" applyFill="1" applyAlignment="1">
      <alignment horizontal="center" vertical="center"/>
    </xf>
    <xf numFmtId="0" fontId="35" fillId="4" borderId="0" xfId="39" applyFont="1" applyFill="1" applyAlignment="1">
      <alignment vertical="center"/>
    </xf>
    <xf numFmtId="0" fontId="49" fillId="4" borderId="0" xfId="39" applyFont="1" applyFill="1" applyAlignment="1">
      <alignment horizontal="center" vertical="center"/>
    </xf>
    <xf numFmtId="0" fontId="49" fillId="4" borderId="0" xfId="39" applyFont="1" applyFill="1" applyAlignment="1">
      <alignment horizontal="center" vertical="center" wrapText="1"/>
    </xf>
    <xf numFmtId="0" fontId="16" fillId="4" borderId="0" xfId="39" applyFont="1" applyFill="1" applyAlignment="1">
      <alignment horizontal="center" vertical="center"/>
    </xf>
    <xf numFmtId="0" fontId="48" fillId="4" borderId="0" xfId="39" applyFont="1" applyFill="1" applyAlignment="1">
      <alignment horizontal="right" vertical="top" wrapText="1" indent="1"/>
    </xf>
    <xf numFmtId="0" fontId="22" fillId="4" borderId="0" xfId="39" applyFont="1" applyFill="1" applyAlignment="1">
      <alignment vertical="center"/>
    </xf>
    <xf numFmtId="0" fontId="4" fillId="4" borderId="0" xfId="39" applyFill="1" applyAlignment="1">
      <alignment horizontal="left" vertical="top" wrapText="1" indent="1"/>
    </xf>
    <xf numFmtId="0" fontId="48" fillId="4" borderId="0" xfId="39" applyFont="1" applyFill="1" applyAlignment="1">
      <alignment horizontal="right" vertical="center" wrapText="1" indent="1"/>
    </xf>
    <xf numFmtId="0" fontId="4" fillId="4" borderId="0" xfId="39" applyFill="1" applyAlignment="1">
      <alignment horizontal="left" vertical="center" wrapText="1" indent="1"/>
    </xf>
    <xf numFmtId="0" fontId="48" fillId="4" borderId="0" xfId="39" applyFont="1" applyFill="1" applyAlignment="1">
      <alignment horizontal="right" vertical="top" wrapText="1" indent="1" readingOrder="2"/>
    </xf>
    <xf numFmtId="0" fontId="22" fillId="4" borderId="0" xfId="39" applyFont="1" applyFill="1" applyAlignment="1">
      <alignment vertical="top"/>
    </xf>
    <xf numFmtId="0" fontId="38" fillId="4" borderId="0" xfId="39" applyFont="1" applyFill="1" applyAlignment="1">
      <alignment horizontal="right" wrapText="1" indent="1"/>
    </xf>
    <xf numFmtId="0" fontId="10" fillId="4" borderId="0" xfId="39" applyFont="1" applyFill="1" applyAlignment="1">
      <alignment horizontal="left" wrapText="1" indent="1"/>
    </xf>
    <xf numFmtId="165" fontId="10" fillId="3" borderId="14" xfId="25" applyNumberFormat="1" applyFont="1" applyFill="1" applyBorder="1">
      <alignment horizontal="right" vertical="center" indent="1"/>
    </xf>
    <xf numFmtId="165" fontId="10" fillId="4" borderId="16" xfId="25" applyNumberFormat="1" applyFont="1" applyFill="1" applyBorder="1">
      <alignment horizontal="right" vertical="center" indent="1"/>
    </xf>
    <xf numFmtId="3" fontId="10" fillId="3" borderId="15" xfId="25" applyNumberFormat="1" applyFont="1" applyFill="1" applyBorder="1">
      <alignment horizontal="right" vertical="center" indent="1"/>
    </xf>
    <xf numFmtId="0" fontId="13" fillId="4" borderId="10" xfId="27" applyFill="1" applyBorder="1" applyAlignment="1">
      <alignment horizontal="center" vertical="center" wrapText="1" readingOrder="2"/>
    </xf>
    <xf numFmtId="166" fontId="10" fillId="4" borderId="10" xfId="25" applyNumberFormat="1" applyFont="1" applyFill="1" applyBorder="1">
      <alignment horizontal="right" vertical="center" indent="1"/>
    </xf>
    <xf numFmtId="166" fontId="4" fillId="4" borderId="10" xfId="25" applyNumberFormat="1" applyFont="1" applyFill="1" applyBorder="1">
      <alignment horizontal="right" vertical="center" indent="1"/>
    </xf>
    <xf numFmtId="0" fontId="9" fillId="4" borderId="14" xfId="29" applyFont="1" applyFill="1" applyBorder="1" applyAlignment="1">
      <alignment horizontal="center" vertical="center" wrapText="1"/>
    </xf>
    <xf numFmtId="0" fontId="9" fillId="3" borderId="10" xfId="29" applyFont="1" applyFill="1" applyBorder="1" applyAlignment="1">
      <alignment horizontal="center" vertical="center" wrapText="1"/>
    </xf>
    <xf numFmtId="0" fontId="14" fillId="6" borderId="87" xfId="0" applyFont="1" applyFill="1" applyBorder="1" applyAlignment="1">
      <alignment horizontal="left" vertical="center" wrapText="1" indent="1" readingOrder="1"/>
    </xf>
    <xf numFmtId="0" fontId="14" fillId="7" borderId="87" xfId="0" applyFont="1" applyFill="1" applyBorder="1" applyAlignment="1">
      <alignment horizontal="left" vertical="center" wrapText="1" indent="1" readingOrder="1"/>
    </xf>
    <xf numFmtId="0" fontId="10" fillId="0" borderId="14" xfId="0" applyFont="1" applyBorder="1" applyAlignment="1">
      <alignment horizontal="right" vertical="center" indent="1"/>
    </xf>
    <xf numFmtId="0" fontId="10" fillId="3" borderId="10" xfId="0" applyFont="1" applyFill="1" applyBorder="1" applyAlignment="1">
      <alignment horizontal="right" vertical="center" indent="1"/>
    </xf>
    <xf numFmtId="3" fontId="4" fillId="4" borderId="18" xfId="25" applyNumberFormat="1" applyFont="1" applyFill="1" applyBorder="1">
      <alignment horizontal="right" vertical="center" indent="1"/>
    </xf>
    <xf numFmtId="0" fontId="20" fillId="3" borderId="44" xfId="39" applyFont="1" applyFill="1" applyBorder="1" applyAlignment="1">
      <alignment horizontal="center" vertical="center" wrapText="1"/>
    </xf>
    <xf numFmtId="0" fontId="7" fillId="3" borderId="44" xfId="39" applyFont="1" applyFill="1" applyBorder="1" applyAlignment="1">
      <alignment horizontal="center" vertical="center" wrapText="1"/>
    </xf>
    <xf numFmtId="3" fontId="10" fillId="3" borderId="48" xfId="28" applyNumberFormat="1" applyFont="1" applyFill="1" applyBorder="1">
      <alignment horizontal="right" vertical="center" indent="1"/>
    </xf>
    <xf numFmtId="0" fontId="9" fillId="3" borderId="13" xfId="29" applyFont="1" applyFill="1" applyBorder="1" applyAlignment="1">
      <alignment horizontal="center" vertical="center" wrapText="1"/>
    </xf>
    <xf numFmtId="0" fontId="10" fillId="3" borderId="13" xfId="27" applyFont="1" applyFill="1" applyBorder="1">
      <alignment horizontal="right" vertical="center" wrapText="1" indent="1" readingOrder="2"/>
    </xf>
    <xf numFmtId="0" fontId="10" fillId="3" borderId="13" xfId="0" applyFont="1" applyFill="1" applyBorder="1" applyAlignment="1">
      <alignment horizontal="right" vertical="center" indent="1"/>
    </xf>
    <xf numFmtId="0" fontId="14" fillId="7" borderId="88" xfId="0" applyFont="1" applyFill="1" applyBorder="1" applyAlignment="1">
      <alignment horizontal="left" vertical="center" wrapText="1" indent="1" readingOrder="1"/>
    </xf>
    <xf numFmtId="0" fontId="13" fillId="4" borderId="14" xfId="27" applyFill="1" applyBorder="1" applyAlignment="1">
      <alignment horizontal="center" vertical="center" wrapText="1" readingOrder="2"/>
    </xf>
    <xf numFmtId="166" fontId="10" fillId="4" borderId="14" xfId="25" applyNumberFormat="1" applyFont="1" applyFill="1" applyBorder="1">
      <alignment horizontal="right" vertical="center" indent="1"/>
    </xf>
    <xf numFmtId="166" fontId="4" fillId="4" borderId="14" xfId="25" applyNumberFormat="1" applyFont="1" applyFill="1" applyBorder="1">
      <alignment horizontal="right" vertical="center" indent="1"/>
    </xf>
    <xf numFmtId="0" fontId="13" fillId="3" borderId="10" xfId="27" applyFill="1" applyBorder="1" applyAlignment="1">
      <alignment horizontal="center" vertical="center" wrapText="1" readingOrder="2"/>
    </xf>
    <xf numFmtId="166" fontId="10" fillId="3" borderId="10" xfId="25" applyNumberFormat="1" applyFont="1" applyFill="1" applyBorder="1">
      <alignment horizontal="right" vertical="center" indent="1"/>
    </xf>
    <xf numFmtId="166" fontId="4" fillId="3" borderId="10" xfId="25" applyNumberFormat="1" applyFont="1" applyFill="1" applyBorder="1">
      <alignment horizontal="right" vertical="center" indent="1"/>
    </xf>
    <xf numFmtId="3" fontId="26" fillId="3" borderId="17" xfId="0" applyNumberFormat="1" applyFont="1" applyFill="1" applyBorder="1" applyAlignment="1">
      <alignment horizontal="right" vertical="center" indent="1"/>
    </xf>
    <xf numFmtId="0" fontId="9" fillId="4" borderId="15" xfId="29" applyFont="1" applyFill="1" applyBorder="1" applyAlignment="1">
      <alignment horizontal="center" vertical="center" wrapText="1"/>
    </xf>
    <xf numFmtId="0" fontId="10" fillId="4" borderId="15" xfId="27" applyFont="1" applyFill="1" applyBorder="1">
      <alignment horizontal="right" vertical="center" wrapText="1" indent="1" readingOrder="2"/>
    </xf>
    <xf numFmtId="0" fontId="10" fillId="4" borderId="15" xfId="0" applyFont="1" applyFill="1" applyBorder="1" applyAlignment="1">
      <alignment horizontal="right" vertical="center" indent="1"/>
    </xf>
    <xf numFmtId="0" fontId="14" fillId="4" borderId="88" xfId="0" applyFont="1" applyFill="1" applyBorder="1" applyAlignment="1">
      <alignment horizontal="left" vertical="center" wrapText="1" indent="1" readingOrder="1"/>
    </xf>
    <xf numFmtId="0" fontId="9" fillId="3" borderId="48" xfId="29" applyFont="1" applyFill="1" applyBorder="1" applyAlignment="1">
      <alignment horizontal="center" vertical="center" wrapText="1"/>
    </xf>
    <xf numFmtId="0" fontId="10" fillId="3" borderId="48" xfId="27" applyFont="1" applyFill="1" applyBorder="1">
      <alignment horizontal="right" vertical="center" wrapText="1" indent="1" readingOrder="2"/>
    </xf>
    <xf numFmtId="0" fontId="14" fillId="3" borderId="92" xfId="0" applyFont="1" applyFill="1" applyBorder="1" applyAlignment="1">
      <alignment horizontal="left" vertical="center" wrapText="1" indent="1" readingOrder="1"/>
    </xf>
    <xf numFmtId="1" fontId="25" fillId="0" borderId="0" xfId="42" applyNumberFormat="1" applyFont="1" applyAlignment="1">
      <alignment vertical="center"/>
    </xf>
    <xf numFmtId="1" fontId="4" fillId="0" borderId="0" xfId="42" applyNumberFormat="1" applyAlignment="1">
      <alignment vertical="center"/>
    </xf>
    <xf numFmtId="0" fontId="2" fillId="0" borderId="0" xfId="43"/>
    <xf numFmtId="0" fontId="2" fillId="0" borderId="0" xfId="43" applyAlignment="1">
      <alignment vertical="center" wrapText="1"/>
    </xf>
    <xf numFmtId="0" fontId="26" fillId="3" borderId="50" xfId="43" applyFont="1" applyFill="1" applyBorder="1" applyAlignment="1">
      <alignment horizontal="center" wrapText="1" readingOrder="2"/>
    </xf>
    <xf numFmtId="0" fontId="27" fillId="0" borderId="17" xfId="43" applyFont="1" applyBorder="1" applyAlignment="1">
      <alignment horizontal="center" vertical="center" readingOrder="2"/>
    </xf>
    <xf numFmtId="0" fontId="31" fillId="0" borderId="17" xfId="43" applyFont="1" applyBorder="1" applyAlignment="1">
      <alignment horizontal="center" vertical="center"/>
    </xf>
    <xf numFmtId="0" fontId="27" fillId="3" borderId="17" xfId="43" applyFont="1" applyFill="1" applyBorder="1" applyAlignment="1">
      <alignment horizontal="center" vertical="center" readingOrder="2"/>
    </xf>
    <xf numFmtId="0" fontId="31" fillId="3" borderId="17" xfId="43" applyFont="1" applyFill="1" applyBorder="1" applyAlignment="1">
      <alignment horizontal="center" vertical="center"/>
    </xf>
    <xf numFmtId="0" fontId="27" fillId="3" borderId="18" xfId="43" applyFont="1" applyFill="1" applyBorder="1" applyAlignment="1">
      <alignment horizontal="center" vertical="center" readingOrder="2"/>
    </xf>
    <xf numFmtId="0" fontId="32" fillId="3" borderId="18" xfId="43" applyFont="1" applyFill="1" applyBorder="1" applyAlignment="1">
      <alignment horizontal="center" vertical="center"/>
    </xf>
    <xf numFmtId="0" fontId="32" fillId="3" borderId="17" xfId="43" applyFont="1" applyFill="1" applyBorder="1" applyAlignment="1">
      <alignment horizontal="center" vertical="center"/>
    </xf>
    <xf numFmtId="0" fontId="27" fillId="3" borderId="28" xfId="43" applyFont="1" applyFill="1" applyBorder="1" applyAlignment="1">
      <alignment horizontal="center" vertical="center" readingOrder="2"/>
    </xf>
    <xf numFmtId="0" fontId="32" fillId="3" borderId="28" xfId="43" applyFont="1" applyFill="1" applyBorder="1" applyAlignment="1">
      <alignment horizontal="center" vertical="center"/>
    </xf>
    <xf numFmtId="0" fontId="4" fillId="0" borderId="0" xfId="39" applyAlignment="1">
      <alignment vertical="top"/>
    </xf>
    <xf numFmtId="0" fontId="50" fillId="0" borderId="0" xfId="43" applyFont="1" applyAlignment="1">
      <alignment vertical="top"/>
    </xf>
    <xf numFmtId="0" fontId="13" fillId="4" borderId="0" xfId="19" applyFill="1" applyAlignment="1">
      <alignment vertical="center"/>
    </xf>
    <xf numFmtId="0" fontId="13" fillId="4" borderId="0" xfId="39" applyFont="1" applyFill="1" applyAlignment="1">
      <alignment horizontal="right"/>
    </xf>
    <xf numFmtId="0" fontId="13" fillId="4" borderId="0" xfId="39" applyFont="1" applyFill="1"/>
    <xf numFmtId="0" fontId="10" fillId="4" borderId="0" xfId="20" applyFont="1" applyFill="1" applyAlignment="1">
      <alignment vertical="center"/>
    </xf>
    <xf numFmtId="0" fontId="13" fillId="0" borderId="0" xfId="19" applyAlignment="1">
      <alignment vertical="center"/>
    </xf>
    <xf numFmtId="0" fontId="10" fillId="0" borderId="0" xfId="39" applyFont="1"/>
    <xf numFmtId="0" fontId="13" fillId="0" borderId="64" xfId="27" applyFill="1" applyBorder="1">
      <alignment horizontal="right" vertical="center" wrapText="1" indent="1" readingOrder="2"/>
    </xf>
    <xf numFmtId="0" fontId="4" fillId="0" borderId="46" xfId="27" applyFont="1" applyFill="1" applyBorder="1" applyAlignment="1">
      <alignment horizontal="left" vertical="center" wrapText="1" indent="1" readingOrder="1"/>
    </xf>
    <xf numFmtId="0" fontId="13" fillId="3" borderId="26" xfId="27" applyFill="1" applyBorder="1">
      <alignment horizontal="right" vertical="center" wrapText="1" indent="1" readingOrder="2"/>
    </xf>
    <xf numFmtId="0" fontId="4" fillId="3" borderId="27" xfId="27" applyFont="1" applyFill="1" applyBorder="1" applyAlignment="1">
      <alignment horizontal="left" vertical="center" wrapText="1" indent="1" readingOrder="1"/>
    </xf>
    <xf numFmtId="0" fontId="13" fillId="0" borderId="26" xfId="27" applyFill="1" applyBorder="1">
      <alignment horizontal="right" vertical="center" wrapText="1" indent="1" readingOrder="2"/>
    </xf>
    <xf numFmtId="0" fontId="4" fillId="0" borderId="27" xfId="27" applyFont="1" applyFill="1" applyBorder="1" applyAlignment="1">
      <alignment horizontal="left" vertical="center" wrapText="1" indent="1" readingOrder="1"/>
    </xf>
    <xf numFmtId="0" fontId="4" fillId="3" borderId="49" xfId="27" applyFont="1" applyFill="1" applyBorder="1" applyAlignment="1">
      <alignment horizontal="left" vertical="center" wrapText="1" indent="1" readingOrder="1"/>
    </xf>
    <xf numFmtId="0" fontId="10" fillId="4" borderId="42" xfId="27" applyFont="1" applyFill="1" applyBorder="1" applyAlignment="1">
      <alignment horizontal="left" vertical="center" wrapText="1" indent="1" readingOrder="1"/>
    </xf>
    <xf numFmtId="0" fontId="51" fillId="4" borderId="0" xfId="39" applyFont="1" applyFill="1" applyAlignment="1">
      <alignment horizontal="right"/>
    </xf>
    <xf numFmtId="0" fontId="51" fillId="4" borderId="0" xfId="39" applyFont="1" applyFill="1"/>
    <xf numFmtId="3" fontId="10" fillId="0" borderId="18" xfId="39" applyNumberFormat="1" applyFont="1" applyBorder="1" applyAlignment="1">
      <alignment horizontal="right" vertical="center" indent="1"/>
    </xf>
    <xf numFmtId="0" fontId="13" fillId="3" borderId="35" xfId="27" applyFill="1" applyBorder="1">
      <alignment horizontal="right" vertical="center" wrapText="1" indent="1" readingOrder="2"/>
    </xf>
    <xf numFmtId="0" fontId="4" fillId="3" borderId="36" xfId="27" applyFont="1" applyFill="1" applyBorder="1" applyAlignment="1">
      <alignment horizontal="left" vertical="center" wrapText="1" indent="1" readingOrder="1"/>
    </xf>
    <xf numFmtId="0" fontId="4" fillId="0" borderId="7" xfId="39" applyBorder="1" applyAlignment="1">
      <alignment wrapText="1"/>
    </xf>
    <xf numFmtId="0" fontId="4" fillId="0" borderId="8" xfId="39" applyBorder="1" applyAlignment="1">
      <alignment wrapText="1"/>
    </xf>
    <xf numFmtId="0" fontId="22" fillId="0" borderId="0" xfId="1" applyFont="1" applyAlignment="1"/>
    <xf numFmtId="0" fontId="13" fillId="0" borderId="0" xfId="3" applyFont="1" applyAlignment="1"/>
    <xf numFmtId="0" fontId="13" fillId="0" borderId="0" xfId="3" applyFont="1" applyAlignment="1">
      <alignment vertical="top" wrapText="1"/>
    </xf>
    <xf numFmtId="0" fontId="13" fillId="4" borderId="0" xfId="39" applyFont="1" applyFill="1" applyAlignment="1">
      <alignment horizontal="right" vertical="center" readingOrder="2"/>
    </xf>
    <xf numFmtId="0" fontId="10" fillId="4" borderId="0" xfId="39" applyFont="1" applyFill="1" applyAlignment="1">
      <alignment vertical="center"/>
    </xf>
    <xf numFmtId="0" fontId="10" fillId="4" borderId="0" xfId="39" applyFont="1" applyFill="1" applyAlignment="1">
      <alignment horizontal="left" vertical="center" readingOrder="1"/>
    </xf>
    <xf numFmtId="0" fontId="10" fillId="3" borderId="45" xfId="39" applyFont="1" applyFill="1" applyBorder="1" applyAlignment="1">
      <alignment horizontal="center" vertical="center" wrapText="1" readingOrder="1"/>
    </xf>
    <xf numFmtId="0" fontId="20" fillId="3" borderId="45" xfId="39" applyFont="1" applyFill="1" applyBorder="1" applyAlignment="1">
      <alignment horizontal="center" vertical="center" wrapText="1" readingOrder="2"/>
    </xf>
    <xf numFmtId="0" fontId="13" fillId="3" borderId="45" xfId="39" applyFont="1" applyFill="1" applyBorder="1" applyAlignment="1">
      <alignment horizontal="center" vertical="center" wrapText="1" readingOrder="2"/>
    </xf>
    <xf numFmtId="0" fontId="53" fillId="0" borderId="32" xfId="39" applyFont="1" applyBorder="1" applyAlignment="1">
      <alignment horizontal="right" vertical="center" wrapText="1" indent="1" readingOrder="2"/>
    </xf>
    <xf numFmtId="3" fontId="27" fillId="0" borderId="31" xfId="39" applyNumberFormat="1" applyFont="1" applyBorder="1" applyAlignment="1">
      <alignment horizontal="right" vertical="center" indent="1"/>
    </xf>
    <xf numFmtId="0" fontId="26" fillId="0" borderId="33" xfId="27" applyFont="1" applyFill="1" applyBorder="1" applyAlignment="1">
      <alignment horizontal="left" vertical="center" wrapText="1" indent="1" readingOrder="1"/>
    </xf>
    <xf numFmtId="0" fontId="53" fillId="0" borderId="26" xfId="39" applyFont="1" applyBorder="1" applyAlignment="1">
      <alignment horizontal="right" vertical="center" wrapText="1" indent="1" readingOrder="2"/>
    </xf>
    <xf numFmtId="0" fontId="26" fillId="0" borderId="27" xfId="27" applyFont="1" applyFill="1" applyBorder="1" applyAlignment="1">
      <alignment horizontal="left" vertical="center" wrapText="1" indent="1" readingOrder="1"/>
    </xf>
    <xf numFmtId="3" fontId="27" fillId="0" borderId="34" xfId="39" applyNumberFormat="1" applyFont="1" applyBorder="1" applyAlignment="1">
      <alignment horizontal="right" vertical="center" indent="1"/>
    </xf>
    <xf numFmtId="0" fontId="26" fillId="0" borderId="36" xfId="27" applyFont="1" applyFill="1" applyBorder="1" applyAlignment="1">
      <alignment horizontal="left" vertical="center" wrapText="1" indent="1" readingOrder="1"/>
    </xf>
    <xf numFmtId="0" fontId="30" fillId="0" borderId="32" xfId="39" applyFont="1" applyBorder="1" applyAlignment="1">
      <alignment horizontal="right" vertical="center" indent="1" readingOrder="2"/>
    </xf>
    <xf numFmtId="0" fontId="30" fillId="0" borderId="26" xfId="39" applyFont="1" applyBorder="1" applyAlignment="1">
      <alignment horizontal="right" vertical="center" indent="1" readingOrder="2"/>
    </xf>
    <xf numFmtId="0" fontId="13" fillId="4" borderId="0" xfId="3" applyFont="1" applyFill="1" applyAlignment="1">
      <alignment horizontal="center"/>
    </xf>
    <xf numFmtId="0" fontId="10" fillId="3" borderId="44" xfId="39" applyFont="1" applyFill="1" applyBorder="1" applyAlignment="1">
      <alignment horizontal="center" vertical="center" wrapText="1" readingOrder="1"/>
    </xf>
    <xf numFmtId="0" fontId="20" fillId="3" borderId="44" xfId="39" applyFont="1" applyFill="1" applyBorder="1" applyAlignment="1">
      <alignment horizontal="center" vertical="center" wrapText="1" readingOrder="2"/>
    </xf>
    <xf numFmtId="0" fontId="13" fillId="3" borderId="44" xfId="39" applyFont="1" applyFill="1" applyBorder="1" applyAlignment="1">
      <alignment horizontal="center" vertical="center" wrapText="1" readingOrder="2"/>
    </xf>
    <xf numFmtId="0" fontId="30" fillId="0" borderId="32" xfId="39" applyFont="1" applyBorder="1" applyAlignment="1">
      <alignment horizontal="center" vertical="center" wrapText="1" readingOrder="2"/>
    </xf>
    <xf numFmtId="0" fontId="26" fillId="0" borderId="33" xfId="39" applyFont="1" applyBorder="1" applyAlignment="1">
      <alignment horizontal="center" vertical="center" wrapText="1" readingOrder="1"/>
    </xf>
    <xf numFmtId="0" fontId="30" fillId="0" borderId="26" xfId="39" applyFont="1" applyBorder="1" applyAlignment="1">
      <alignment horizontal="center" vertical="center" wrapText="1" readingOrder="2"/>
    </xf>
    <xf numFmtId="0" fontId="26" fillId="0" borderId="27" xfId="39" applyFont="1" applyBorder="1" applyAlignment="1">
      <alignment horizontal="center" vertical="center" wrapText="1" readingOrder="1"/>
    </xf>
    <xf numFmtId="0" fontId="30" fillId="0" borderId="35" xfId="39" applyFont="1" applyBorder="1" applyAlignment="1">
      <alignment horizontal="center" vertical="center" wrapText="1" readingOrder="2"/>
    </xf>
    <xf numFmtId="0" fontId="26" fillId="0" borderId="36" xfId="39" applyFont="1" applyBorder="1" applyAlignment="1">
      <alignment horizontal="center" vertical="center" wrapText="1" readingOrder="1"/>
    </xf>
    <xf numFmtId="0" fontId="1" fillId="0" borderId="0" xfId="44"/>
    <xf numFmtId="0" fontId="1" fillId="0" borderId="0" xfId="44" applyAlignment="1">
      <alignment vertical="center" wrapText="1"/>
    </xf>
    <xf numFmtId="0" fontId="26" fillId="3" borderId="50" xfId="44" applyFont="1" applyFill="1" applyBorder="1" applyAlignment="1">
      <alignment horizontal="center" wrapText="1" readingOrder="2"/>
    </xf>
    <xf numFmtId="0" fontId="50" fillId="0" borderId="0" xfId="44" applyFont="1" applyAlignment="1">
      <alignment vertical="top"/>
    </xf>
    <xf numFmtId="3" fontId="4" fillId="0" borderId="18" xfId="28" applyNumberFormat="1" applyFont="1" applyBorder="1">
      <alignment horizontal="right" vertical="center" indent="1"/>
    </xf>
    <xf numFmtId="0" fontId="10" fillId="0" borderId="42" xfId="27" applyFont="1" applyFill="1" applyBorder="1" applyAlignment="1">
      <alignment horizontal="center" vertical="center" wrapText="1" readingOrder="1"/>
    </xf>
    <xf numFmtId="3" fontId="4" fillId="0" borderId="0" xfId="39" applyNumberFormat="1"/>
    <xf numFmtId="0" fontId="13" fillId="0" borderId="64" xfId="27" applyFill="1" applyBorder="1" applyAlignment="1">
      <alignment horizontal="center" vertical="center" wrapText="1" readingOrder="2"/>
    </xf>
    <xf numFmtId="0" fontId="4" fillId="0" borderId="46" xfId="27" applyFont="1" applyFill="1" applyBorder="1" applyAlignment="1">
      <alignment horizontal="center" vertical="center" wrapText="1" readingOrder="1"/>
    </xf>
    <xf numFmtId="0" fontId="4" fillId="3" borderId="27" xfId="27" applyFont="1" applyFill="1" applyBorder="1" applyAlignment="1">
      <alignment horizontal="center" vertical="center" wrapText="1" readingOrder="1"/>
    </xf>
    <xf numFmtId="0" fontId="13" fillId="0" borderId="26" xfId="27" applyFill="1" applyBorder="1" applyAlignment="1">
      <alignment horizontal="center" vertical="center" wrapText="1" readingOrder="2"/>
    </xf>
    <xf numFmtId="0" fontId="4" fillId="0" borderId="27" xfId="27" applyFont="1" applyFill="1" applyBorder="1" applyAlignment="1">
      <alignment horizontal="center" vertical="center" wrapText="1" readingOrder="1"/>
    </xf>
    <xf numFmtId="0" fontId="13" fillId="3" borderId="35" xfId="27" applyFill="1" applyBorder="1" applyAlignment="1">
      <alignment horizontal="center" vertical="center" wrapText="1" readingOrder="2"/>
    </xf>
    <xf numFmtId="0" fontId="4" fillId="3" borderId="49" xfId="27" applyFont="1" applyFill="1" applyBorder="1" applyAlignment="1">
      <alignment horizontal="center" vertical="center" wrapText="1" readingOrder="1"/>
    </xf>
    <xf numFmtId="0" fontId="13" fillId="0" borderId="56" xfId="27" applyFill="1" applyBorder="1" applyAlignment="1">
      <alignment horizontal="center" vertical="center" wrapText="1" readingOrder="2"/>
    </xf>
    <xf numFmtId="0" fontId="13" fillId="0" borderId="63" xfId="27" applyFill="1" applyBorder="1" applyAlignment="1">
      <alignment horizontal="center" vertical="center" wrapText="1" readingOrder="2"/>
    </xf>
    <xf numFmtId="0" fontId="4" fillId="0" borderId="49" xfId="27" applyFont="1" applyFill="1" applyBorder="1" applyAlignment="1">
      <alignment horizontal="center" vertical="center" wrapText="1" readingOrder="1"/>
    </xf>
    <xf numFmtId="0" fontId="13" fillId="3" borderId="56" xfId="27" applyFill="1" applyBorder="1" applyAlignment="1">
      <alignment horizontal="center" vertical="center" wrapText="1" readingOrder="2"/>
    </xf>
    <xf numFmtId="0" fontId="4" fillId="3" borderId="73" xfId="27" applyFont="1" applyFill="1" applyBorder="1" applyAlignment="1">
      <alignment horizontal="center" vertical="center" wrapText="1" readingOrder="1"/>
    </xf>
    <xf numFmtId="0" fontId="54" fillId="4" borderId="0" xfId="39" applyFont="1" applyFill="1"/>
    <xf numFmtId="0" fontId="4" fillId="4" borderId="0" xfId="20" applyFill="1" applyAlignment="1">
      <alignment vertical="center"/>
    </xf>
    <xf numFmtId="2" fontId="13" fillId="0" borderId="32" xfId="27" applyNumberFormat="1" applyFill="1" applyBorder="1">
      <alignment horizontal="right" vertical="center" wrapText="1" indent="1" readingOrder="2"/>
    </xf>
    <xf numFmtId="0" fontId="4" fillId="0" borderId="33" xfId="27" applyFont="1" applyFill="1" applyBorder="1" applyAlignment="1">
      <alignment horizontal="left" vertical="center" wrapText="1" indent="1" readingOrder="1"/>
    </xf>
    <xf numFmtId="2" fontId="13" fillId="3" borderId="26" xfId="27" applyNumberFormat="1" applyFill="1" applyBorder="1">
      <alignment horizontal="right" vertical="center" wrapText="1" indent="1" readingOrder="2"/>
    </xf>
    <xf numFmtId="2" fontId="13" fillId="0" borderId="26" xfId="27" applyNumberFormat="1" applyFill="1" applyBorder="1">
      <alignment horizontal="right" vertical="center" wrapText="1" indent="1" readingOrder="2"/>
    </xf>
    <xf numFmtId="2" fontId="13" fillId="3" borderId="35" xfId="27" applyNumberFormat="1" applyFill="1" applyBorder="1">
      <alignment horizontal="right" vertical="center" wrapText="1" indent="1" readingOrder="2"/>
    </xf>
    <xf numFmtId="0" fontId="55" fillId="8" borderId="17" xfId="39" applyFont="1" applyFill="1" applyBorder="1" applyAlignment="1">
      <alignment horizontal="center" vertical="center" wrapText="1"/>
    </xf>
    <xf numFmtId="165" fontId="4" fillId="0" borderId="0" xfId="39" applyNumberFormat="1"/>
    <xf numFmtId="0" fontId="13" fillId="0" borderId="32" xfId="39" applyFont="1" applyBorder="1" applyAlignment="1">
      <alignment horizontal="center" vertical="center" wrapText="1" readingOrder="2"/>
    </xf>
    <xf numFmtId="0" fontId="10" fillId="0" borderId="31" xfId="39" applyFont="1" applyBorder="1" applyAlignment="1">
      <alignment horizontal="right" vertical="center" indent="1" readingOrder="1"/>
    </xf>
    <xf numFmtId="0" fontId="4" fillId="0" borderId="33" xfId="39" applyBorder="1" applyAlignment="1">
      <alignment horizontal="center" vertical="center" wrapText="1" readingOrder="1"/>
    </xf>
    <xf numFmtId="0" fontId="13" fillId="0" borderId="30" xfId="39" applyFont="1" applyBorder="1" applyAlignment="1">
      <alignment horizontal="center" vertical="center" wrapText="1" readingOrder="2"/>
    </xf>
    <xf numFmtId="0" fontId="4" fillId="0" borderId="29" xfId="39" applyBorder="1" applyAlignment="1">
      <alignment horizontal="center" vertical="center" wrapText="1" readingOrder="1"/>
    </xf>
    <xf numFmtId="0" fontId="13" fillId="0" borderId="41" xfId="39" applyFont="1" applyBorder="1" applyAlignment="1">
      <alignment horizontal="center" vertical="center" readingOrder="2"/>
    </xf>
    <xf numFmtId="3" fontId="10" fillId="0" borderId="47" xfId="39" applyNumberFormat="1" applyFont="1" applyBorder="1" applyAlignment="1">
      <alignment horizontal="right" vertical="center" indent="1" readingOrder="1"/>
    </xf>
    <xf numFmtId="0" fontId="10" fillId="0" borderId="42" xfId="39" applyFont="1" applyBorder="1" applyAlignment="1">
      <alignment horizontal="center" vertical="center" readingOrder="1"/>
    </xf>
    <xf numFmtId="0" fontId="13" fillId="0" borderId="11" xfId="27" applyFill="1" applyBorder="1" applyAlignment="1">
      <alignment horizontal="center" vertical="center" wrapText="1" readingOrder="2"/>
    </xf>
    <xf numFmtId="3" fontId="6" fillId="0" borderId="11" xfId="28" applyNumberFormat="1" applyBorder="1">
      <alignment horizontal="right" vertical="center" indent="1"/>
    </xf>
    <xf numFmtId="0" fontId="10" fillId="0" borderId="90" xfId="29" applyFont="1" applyFill="1" applyBorder="1" applyAlignment="1">
      <alignment horizontal="center" vertical="center" wrapText="1"/>
    </xf>
    <xf numFmtId="0" fontId="10" fillId="3" borderId="91" xfId="29" applyFont="1" applyFill="1" applyBorder="1" applyAlignment="1">
      <alignment horizontal="center" vertical="center" wrapText="1"/>
    </xf>
    <xf numFmtId="0" fontId="6" fillId="3" borderId="0" xfId="32" applyFont="1" applyFill="1" applyAlignment="1">
      <alignment vertical="center"/>
    </xf>
    <xf numFmtId="0" fontId="13" fillId="0" borderId="14" xfId="27" applyFill="1" applyBorder="1" applyAlignment="1">
      <alignment horizontal="center" vertical="center" wrapText="1" readingOrder="2"/>
    </xf>
    <xf numFmtId="3" fontId="6" fillId="0" borderId="14" xfId="28" applyNumberFormat="1" applyBorder="1">
      <alignment horizontal="right" vertical="center" indent="1"/>
    </xf>
    <xf numFmtId="0" fontId="10" fillId="0" borderId="89" xfId="29" applyFont="1" applyFill="1" applyBorder="1" applyAlignment="1">
      <alignment horizontal="center" vertical="center" wrapText="1"/>
    </xf>
    <xf numFmtId="0" fontId="13" fillId="3" borderId="9" xfId="27" applyFill="1" applyBorder="1" applyAlignment="1">
      <alignment horizontal="center" vertical="center" wrapText="1" readingOrder="2"/>
    </xf>
    <xf numFmtId="166" fontId="10" fillId="3" borderId="9" xfId="25" applyNumberFormat="1" applyFont="1" applyFill="1" applyBorder="1">
      <alignment horizontal="right" vertical="center" indent="1"/>
    </xf>
    <xf numFmtId="166" fontId="4" fillId="3" borderId="9" xfId="25" applyNumberFormat="1" applyFont="1" applyFill="1" applyBorder="1">
      <alignment horizontal="right" vertical="center" indent="1"/>
    </xf>
    <xf numFmtId="0" fontId="10" fillId="3" borderId="9" xfId="29" applyFont="1" applyFill="1" applyBorder="1" applyAlignment="1">
      <alignment horizontal="center" vertical="center" wrapText="1"/>
    </xf>
    <xf numFmtId="3" fontId="4" fillId="4" borderId="14" xfId="28" applyNumberFormat="1" applyFont="1" applyFill="1" applyBorder="1" applyAlignment="1">
      <alignment horizontal="left" vertical="center" indent="1"/>
    </xf>
    <xf numFmtId="3" fontId="4" fillId="3" borderId="10" xfId="28" applyNumberFormat="1" applyFont="1" applyFill="1" applyBorder="1" applyAlignment="1">
      <alignment horizontal="left" vertical="center" indent="1"/>
    </xf>
    <xf numFmtId="3" fontId="4" fillId="4" borderId="10" xfId="28" applyNumberFormat="1" applyFont="1" applyFill="1" applyBorder="1" applyAlignment="1">
      <alignment horizontal="left" vertical="center" indent="1"/>
    </xf>
    <xf numFmtId="3" fontId="4" fillId="3" borderId="9" xfId="28" applyNumberFormat="1" applyFont="1" applyFill="1" applyBorder="1" applyAlignment="1">
      <alignment horizontal="left" vertical="center" indent="1"/>
    </xf>
    <xf numFmtId="3" fontId="10" fillId="4" borderId="14" xfId="25" applyNumberFormat="1" applyFont="1" applyFill="1" applyBorder="1" applyAlignment="1">
      <alignment horizontal="left" vertical="center" indent="1"/>
    </xf>
    <xf numFmtId="3" fontId="10" fillId="3" borderId="10" xfId="25" applyNumberFormat="1" applyFont="1" applyFill="1" applyBorder="1" applyAlignment="1">
      <alignment horizontal="left" vertical="center" indent="1"/>
    </xf>
    <xf numFmtId="3" fontId="10" fillId="4" borderId="10" xfId="25" applyNumberFormat="1" applyFont="1" applyFill="1" applyBorder="1" applyAlignment="1">
      <alignment horizontal="left" vertical="center" indent="1"/>
    </xf>
    <xf numFmtId="3" fontId="10" fillId="3" borderId="9" xfId="25" applyNumberFormat="1" applyFont="1" applyFill="1" applyBorder="1" applyAlignment="1">
      <alignment horizontal="left" vertical="center" indent="1"/>
    </xf>
    <xf numFmtId="3" fontId="4" fillId="4" borderId="14" xfId="25" applyNumberFormat="1" applyFont="1" applyFill="1" applyBorder="1" applyAlignment="1">
      <alignment horizontal="left" vertical="center" indent="1"/>
    </xf>
    <xf numFmtId="3" fontId="4" fillId="3" borderId="10" xfId="25" applyNumberFormat="1" applyFont="1" applyFill="1" applyBorder="1" applyAlignment="1">
      <alignment horizontal="left" vertical="center" indent="1"/>
    </xf>
    <xf numFmtId="3" fontId="4" fillId="4" borderId="10" xfId="25" applyNumberFormat="1" applyFont="1" applyFill="1" applyBorder="1" applyAlignment="1">
      <alignment horizontal="left" vertical="center" indent="1"/>
    </xf>
    <xf numFmtId="3" fontId="4" fillId="3" borderId="9" xfId="25" applyNumberFormat="1" applyFont="1" applyFill="1" applyBorder="1" applyAlignment="1">
      <alignment horizontal="left" vertical="center" indent="1"/>
    </xf>
    <xf numFmtId="3" fontId="10" fillId="4" borderId="14" xfId="25" applyNumberFormat="1" applyFont="1" applyFill="1" applyBorder="1" applyAlignment="1">
      <alignment horizontal="right" vertical="center" indent="1" readingOrder="1"/>
    </xf>
    <xf numFmtId="3" fontId="10" fillId="3" borderId="10" xfId="25" applyNumberFormat="1" applyFont="1" applyFill="1" applyBorder="1" applyAlignment="1">
      <alignment horizontal="right" vertical="center" indent="1" readingOrder="1"/>
    </xf>
    <xf numFmtId="3" fontId="10" fillId="4" borderId="10" xfId="25" applyNumberFormat="1" applyFont="1" applyFill="1" applyBorder="1" applyAlignment="1">
      <alignment horizontal="right" vertical="center" indent="1" readingOrder="1"/>
    </xf>
    <xf numFmtId="3" fontId="10" fillId="3" borderId="9" xfId="25" applyNumberFormat="1" applyFont="1" applyFill="1" applyBorder="1" applyAlignment="1">
      <alignment horizontal="right" vertical="center" indent="1" readingOrder="1"/>
    </xf>
    <xf numFmtId="3" fontId="4" fillId="4" borderId="52" xfId="28" applyNumberFormat="1" applyFont="1" applyFill="1" applyBorder="1">
      <alignment horizontal="right" vertical="center" indent="1"/>
    </xf>
    <xf numFmtId="3" fontId="10" fillId="3" borderId="14" xfId="25" applyNumberFormat="1" applyFont="1" applyFill="1" applyBorder="1" applyAlignment="1">
      <alignment horizontal="left" vertical="center" indent="1"/>
    </xf>
    <xf numFmtId="3" fontId="4" fillId="3" borderId="18" xfId="25" applyNumberFormat="1" applyFont="1" applyFill="1" applyBorder="1">
      <alignment horizontal="right" vertical="center" indent="1"/>
    </xf>
    <xf numFmtId="3" fontId="4" fillId="3" borderId="19" xfId="25" applyNumberFormat="1" applyFont="1" applyFill="1" applyBorder="1">
      <alignment horizontal="right" vertical="center" indent="1"/>
    </xf>
    <xf numFmtId="167" fontId="4" fillId="3" borderId="17" xfId="28" applyNumberFormat="1" applyFont="1" applyFill="1" applyBorder="1">
      <alignment horizontal="right" vertical="center" indent="1"/>
    </xf>
    <xf numFmtId="167" fontId="4" fillId="4" borderId="17" xfId="28" applyNumberFormat="1" applyFont="1" applyFill="1" applyBorder="1">
      <alignment horizontal="right" vertical="center" indent="1"/>
    </xf>
    <xf numFmtId="167" fontId="4" fillId="4" borderId="19" xfId="28" applyNumberFormat="1" applyFont="1" applyFill="1" applyBorder="1">
      <alignment horizontal="right" vertical="center" indent="1"/>
    </xf>
    <xf numFmtId="0" fontId="10" fillId="0" borderId="46" xfId="29" applyFont="1" applyFill="1" applyBorder="1" applyAlignment="1">
      <alignment horizontal="center" vertical="center" wrapText="1"/>
    </xf>
    <xf numFmtId="3" fontId="10" fillId="0" borderId="17" xfId="25" applyNumberFormat="1" applyFont="1" applyBorder="1">
      <alignment horizontal="right" vertical="center" indent="1"/>
    </xf>
    <xf numFmtId="0" fontId="10" fillId="0" borderId="27" xfId="29" applyFont="1" applyFill="1" applyBorder="1" applyAlignment="1">
      <alignment horizontal="center" vertical="center" wrapText="1"/>
    </xf>
    <xf numFmtId="3" fontId="10" fillId="0" borderId="28" xfId="25" applyNumberFormat="1" applyFont="1" applyBorder="1">
      <alignment horizontal="right" vertical="center" indent="1"/>
    </xf>
    <xf numFmtId="0" fontId="10" fillId="0" borderId="49" xfId="29" applyFont="1" applyFill="1" applyBorder="1" applyAlignment="1">
      <alignment horizontal="center" vertical="center" wrapText="1"/>
    </xf>
    <xf numFmtId="1" fontId="4" fillId="3" borderId="0" xfId="32" applyNumberFormat="1" applyFill="1" applyAlignment="1">
      <alignment horizontal="center" vertical="center"/>
    </xf>
    <xf numFmtId="0" fontId="10" fillId="3" borderId="16" xfId="24" applyFont="1" applyFill="1" applyBorder="1" applyAlignment="1">
      <alignment horizontal="center" vertical="center" wrapText="1"/>
    </xf>
    <xf numFmtId="3" fontId="4" fillId="4" borderId="14" xfId="25" applyNumberFormat="1" applyFont="1" applyFill="1" applyBorder="1">
      <alignment horizontal="right" vertical="center" indent="1"/>
    </xf>
    <xf numFmtId="3" fontId="4" fillId="3" borderId="10" xfId="25" applyNumberFormat="1" applyFont="1" applyFill="1" applyBorder="1">
      <alignment horizontal="right" vertical="center" indent="1"/>
    </xf>
    <xf numFmtId="3" fontId="4" fillId="4" borderId="10" xfId="25" applyNumberFormat="1" applyFont="1" applyFill="1" applyBorder="1">
      <alignment horizontal="right" vertical="center" indent="1"/>
    </xf>
    <xf numFmtId="3" fontId="4" fillId="0" borderId="10" xfId="25" applyNumberFormat="1" applyFont="1" applyBorder="1">
      <alignment horizontal="right" vertical="center" indent="1"/>
    </xf>
    <xf numFmtId="3" fontId="4" fillId="0" borderId="9" xfId="25" applyNumberFormat="1" applyFont="1" applyBorder="1">
      <alignment horizontal="right" vertical="center" indent="1"/>
    </xf>
    <xf numFmtId="3" fontId="10" fillId="3" borderId="48" xfId="0" applyNumberFormat="1" applyFont="1" applyFill="1" applyBorder="1" applyAlignment="1">
      <alignment horizontal="right" vertical="center" indent="1"/>
    </xf>
    <xf numFmtId="167" fontId="4" fillId="4" borderId="18" xfId="28" applyNumberFormat="1" applyFont="1" applyFill="1" applyBorder="1">
      <alignment horizontal="right" vertical="center" indent="1"/>
    </xf>
    <xf numFmtId="167" fontId="4" fillId="0" borderId="31" xfId="28" applyNumberFormat="1" applyFont="1" applyBorder="1">
      <alignment horizontal="right" vertical="center" indent="1"/>
    </xf>
    <xf numFmtId="167" fontId="4" fillId="0" borderId="17" xfId="28" applyNumberFormat="1" applyFont="1" applyBorder="1">
      <alignment horizontal="right" vertical="center" indent="1"/>
    </xf>
    <xf numFmtId="167" fontId="4" fillId="3" borderId="34" xfId="28" applyNumberFormat="1" applyFont="1" applyFill="1" applyBorder="1">
      <alignment horizontal="right" vertical="center" indent="1"/>
    </xf>
    <xf numFmtId="3" fontId="10" fillId="0" borderId="12" xfId="28" applyNumberFormat="1" applyFont="1" applyBorder="1">
      <alignment horizontal="right" vertical="center" indent="1"/>
    </xf>
    <xf numFmtId="0" fontId="10" fillId="3" borderId="16" xfId="10" applyFont="1" applyFill="1" applyBorder="1">
      <alignment horizontal="center" vertical="center" wrapText="1"/>
    </xf>
    <xf numFmtId="0" fontId="22" fillId="4" borderId="0" xfId="1" applyFont="1" applyFill="1" applyAlignment="1">
      <alignment vertical="center" readingOrder="2"/>
    </xf>
    <xf numFmtId="1" fontId="13" fillId="4" borderId="0" xfId="0" applyNumberFormat="1" applyFont="1" applyFill="1" applyAlignment="1">
      <alignment horizontal="centerContinuous" vertical="center"/>
    </xf>
    <xf numFmtId="1" fontId="4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0" fontId="13" fillId="3" borderId="17" xfId="27" applyFill="1" applyBorder="1" applyAlignment="1">
      <alignment horizontal="center" vertical="center" wrapText="1" readingOrder="2"/>
    </xf>
    <xf numFmtId="1" fontId="4" fillId="0" borderId="0" xfId="0" applyNumberFormat="1" applyFont="1" applyAlignment="1">
      <alignment horizontal="left" vertical="center"/>
    </xf>
    <xf numFmtId="0" fontId="13" fillId="0" borderId="18" xfId="27" applyFill="1" applyBorder="1" applyAlignment="1">
      <alignment horizontal="center" vertical="center" wrapText="1" readingOrder="2"/>
    </xf>
    <xf numFmtId="0" fontId="13" fillId="0" borderId="17" xfId="27" applyFill="1" applyBorder="1" applyAlignment="1">
      <alignment horizontal="center" vertical="center" wrapText="1" readingOrder="2"/>
    </xf>
    <xf numFmtId="0" fontId="13" fillId="0" borderId="28" xfId="27" applyFill="1" applyBorder="1" applyAlignment="1">
      <alignment horizontal="center" vertical="center" wrapText="1" readingOrder="2"/>
    </xf>
    <xf numFmtId="3" fontId="26" fillId="3" borderId="28" xfId="0" applyNumberFormat="1" applyFont="1" applyFill="1" applyBorder="1" applyAlignment="1">
      <alignment horizontal="right" vertical="center" indent="1"/>
    </xf>
    <xf numFmtId="3" fontId="26" fillId="0" borderId="18" xfId="0" applyNumberFormat="1" applyFont="1" applyBorder="1" applyAlignment="1">
      <alignment horizontal="right" vertical="center" indent="1"/>
    </xf>
    <xf numFmtId="0" fontId="4" fillId="0" borderId="93" xfId="0" applyFont="1" applyBorder="1"/>
    <xf numFmtId="0" fontId="4" fillId="0" borderId="94" xfId="0" applyFont="1" applyBorder="1"/>
    <xf numFmtId="0" fontId="4" fillId="0" borderId="95" xfId="0" applyFont="1" applyBorder="1"/>
    <xf numFmtId="3" fontId="4" fillId="0" borderId="0" xfId="39" applyNumberFormat="1" applyAlignment="1">
      <alignment wrapText="1"/>
    </xf>
    <xf numFmtId="1" fontId="4" fillId="0" borderId="0" xfId="0" applyNumberFormat="1" applyFont="1" applyAlignment="1">
      <alignment horizontal="center" vertical="center"/>
    </xf>
    <xf numFmtId="3" fontId="10" fillId="0" borderId="44" xfId="27" applyNumberFormat="1" applyFont="1" applyFill="1" applyBorder="1" applyAlignment="1">
      <alignment horizontal="right" vertical="center" indent="1"/>
    </xf>
    <xf numFmtId="0" fontId="10" fillId="0" borderId="73" xfId="27" applyFont="1" applyFill="1" applyBorder="1" applyAlignment="1">
      <alignment horizontal="center" vertical="center" wrapText="1" readingOrder="1"/>
    </xf>
    <xf numFmtId="2" fontId="13" fillId="0" borderId="56" xfId="27" applyNumberFormat="1" applyFill="1" applyBorder="1">
      <alignment horizontal="right" vertical="center" wrapText="1" indent="1" readingOrder="2"/>
    </xf>
    <xf numFmtId="3" fontId="10" fillId="0" borderId="47" xfId="27" applyNumberFormat="1" applyFont="1" applyFill="1" applyBorder="1" applyAlignment="1">
      <alignment horizontal="left" vertical="center" wrapText="1" indent="1" readingOrder="1"/>
    </xf>
    <xf numFmtId="0" fontId="10" fillId="0" borderId="73" xfId="27" applyFont="1" applyFill="1" applyBorder="1" applyAlignment="1">
      <alignment horizontal="left" vertical="center" wrapText="1" indent="1" readingOrder="1"/>
    </xf>
    <xf numFmtId="166" fontId="10" fillId="3" borderId="12" xfId="28" applyNumberFormat="1" applyFont="1" applyFill="1" applyBorder="1">
      <alignment horizontal="right" vertical="center" indent="1"/>
    </xf>
    <xf numFmtId="0" fontId="13" fillId="3" borderId="28" xfId="27" applyFill="1" applyBorder="1" applyAlignment="1">
      <alignment horizontal="center" vertical="center" wrapText="1" readingOrder="2"/>
    </xf>
    <xf numFmtId="3" fontId="26" fillId="0" borderId="28" xfId="0" applyNumberFormat="1" applyFont="1" applyBorder="1" applyAlignment="1">
      <alignment horizontal="right" vertical="center" indent="1"/>
    </xf>
    <xf numFmtId="0" fontId="27" fillId="0" borderId="31" xfId="43" applyFont="1" applyBorder="1" applyAlignment="1">
      <alignment horizontal="center" vertical="center" readingOrder="2"/>
    </xf>
    <xf numFmtId="0" fontId="26" fillId="0" borderId="31" xfId="43" applyFont="1" applyBorder="1" applyAlignment="1">
      <alignment horizontal="right" vertical="center" indent="1" readingOrder="1"/>
    </xf>
    <xf numFmtId="0" fontId="26" fillId="0" borderId="33" xfId="43" applyFont="1" applyBorder="1" applyAlignment="1">
      <alignment horizontal="right" vertical="center" indent="1" readingOrder="1"/>
    </xf>
    <xf numFmtId="0" fontId="27" fillId="0" borderId="31" xfId="43" applyFont="1" applyBorder="1" applyAlignment="1">
      <alignment horizontal="right" vertical="center" indent="1" readingOrder="1"/>
    </xf>
    <xf numFmtId="0" fontId="31" fillId="0" borderId="31" xfId="43" applyFont="1" applyBorder="1" applyAlignment="1">
      <alignment horizontal="center" vertical="center"/>
    </xf>
    <xf numFmtId="0" fontId="26" fillId="0" borderId="17" xfId="43" applyFont="1" applyBorder="1" applyAlignment="1">
      <alignment horizontal="right" vertical="center" indent="1" readingOrder="1"/>
    </xf>
    <xf numFmtId="0" fontId="26" fillId="0" borderId="27" xfId="43" applyFont="1" applyBorder="1" applyAlignment="1">
      <alignment horizontal="right" vertical="center" indent="1" readingOrder="1"/>
    </xf>
    <xf numFmtId="0" fontId="27" fillId="0" borderId="17" xfId="43" applyFont="1" applyBorder="1" applyAlignment="1">
      <alignment horizontal="right" vertical="center" indent="1" readingOrder="1"/>
    </xf>
    <xf numFmtId="0" fontId="26" fillId="3" borderId="17" xfId="43" applyFont="1" applyFill="1" applyBorder="1" applyAlignment="1">
      <alignment horizontal="right" vertical="center" indent="1" readingOrder="1"/>
    </xf>
    <xf numFmtId="0" fontId="26" fillId="3" borderId="27" xfId="43" applyFont="1" applyFill="1" applyBorder="1" applyAlignment="1">
      <alignment horizontal="right" vertical="center" indent="1" readingOrder="1"/>
    </xf>
    <xf numFmtId="0" fontId="27" fillId="3" borderId="17" xfId="43" applyFont="1" applyFill="1" applyBorder="1" applyAlignment="1">
      <alignment horizontal="right" vertical="center" indent="1" readingOrder="1"/>
    </xf>
    <xf numFmtId="0" fontId="27" fillId="0" borderId="19" xfId="43" applyFont="1" applyBorder="1" applyAlignment="1">
      <alignment horizontal="center" vertical="center" readingOrder="2"/>
    </xf>
    <xf numFmtId="0" fontId="26" fillId="0" borderId="19" xfId="43" applyFont="1" applyBorder="1" applyAlignment="1">
      <alignment horizontal="right" vertical="center" indent="1" readingOrder="1"/>
    </xf>
    <xf numFmtId="0" fontId="26" fillId="0" borderId="36" xfId="43" applyFont="1" applyBorder="1" applyAlignment="1">
      <alignment horizontal="right" vertical="center" indent="1" readingOrder="1"/>
    </xf>
    <xf numFmtId="0" fontId="26" fillId="0" borderId="29" xfId="43" applyFont="1" applyBorder="1" applyAlignment="1">
      <alignment horizontal="right" vertical="center" indent="1" readingOrder="1"/>
    </xf>
    <xf numFmtId="0" fontId="27" fillId="0" borderId="19" xfId="43" applyFont="1" applyBorder="1" applyAlignment="1">
      <alignment horizontal="right" vertical="center" indent="1" readingOrder="1"/>
    </xf>
    <xf numFmtId="0" fontId="31" fillId="0" borderId="19" xfId="43" applyFont="1" applyBorder="1" applyAlignment="1">
      <alignment horizontal="center" vertical="center"/>
    </xf>
    <xf numFmtId="0" fontId="27" fillId="3" borderId="18" xfId="43" applyFont="1" applyFill="1" applyBorder="1" applyAlignment="1">
      <alignment horizontal="right" vertical="center" indent="1" readingOrder="1"/>
    </xf>
    <xf numFmtId="3" fontId="27" fillId="3" borderId="18" xfId="43" applyNumberFormat="1" applyFont="1" applyFill="1" applyBorder="1" applyAlignment="1">
      <alignment horizontal="right" vertical="center" indent="1" readingOrder="1"/>
    </xf>
    <xf numFmtId="3" fontId="27" fillId="3" borderId="17" xfId="43" applyNumberFormat="1" applyFont="1" applyFill="1" applyBorder="1" applyAlignment="1">
      <alignment horizontal="right" vertical="center" indent="1" readingOrder="1"/>
    </xf>
    <xf numFmtId="0" fontId="27" fillId="3" borderId="28" xfId="43" applyFont="1" applyFill="1" applyBorder="1" applyAlignment="1">
      <alignment horizontal="right" vertical="center" indent="1" readingOrder="1"/>
    </xf>
    <xf numFmtId="3" fontId="27" fillId="3" borderId="28" xfId="43" applyNumberFormat="1" applyFont="1" applyFill="1" applyBorder="1" applyAlignment="1">
      <alignment horizontal="right" vertical="center" indent="1" readingOrder="1"/>
    </xf>
    <xf numFmtId="3" fontId="26" fillId="0" borderId="18" xfId="28" applyNumberFormat="1" applyFont="1" applyBorder="1">
      <alignment horizontal="right" vertical="center" indent="1"/>
    </xf>
    <xf numFmtId="3" fontId="27" fillId="0" borderId="18" xfId="25" applyNumberFormat="1" applyFont="1" applyBorder="1">
      <alignment horizontal="right" vertical="center" indent="1"/>
    </xf>
    <xf numFmtId="3" fontId="26" fillId="0" borderId="17" xfId="28" applyNumberFormat="1" applyFont="1" applyBorder="1">
      <alignment horizontal="right" vertical="center" indent="1"/>
    </xf>
    <xf numFmtId="0" fontId="13" fillId="3" borderId="63" xfId="27" applyFill="1" applyBorder="1">
      <alignment horizontal="right" vertical="center" wrapText="1" indent="1" readingOrder="2"/>
    </xf>
    <xf numFmtId="3" fontId="26" fillId="0" borderId="28" xfId="28" applyNumberFormat="1" applyFont="1" applyBorder="1">
      <alignment horizontal="right" vertical="center" indent="1"/>
    </xf>
    <xf numFmtId="3" fontId="27" fillId="0" borderId="44" xfId="25" applyNumberFormat="1" applyFont="1" applyBorder="1">
      <alignment horizontal="right" vertical="center" indent="1"/>
    </xf>
    <xf numFmtId="3" fontId="27" fillId="0" borderId="45" xfId="25" applyNumberFormat="1" applyFont="1" applyBorder="1">
      <alignment horizontal="right" vertical="center" indent="1"/>
    </xf>
    <xf numFmtId="0" fontId="13" fillId="4" borderId="41" xfId="27" applyFill="1" applyBorder="1">
      <alignment horizontal="right" vertical="center" wrapText="1" indent="1" readingOrder="2"/>
    </xf>
    <xf numFmtId="3" fontId="27" fillId="0" borderId="47" xfId="0" applyNumberFormat="1" applyFont="1" applyBorder="1" applyAlignment="1">
      <alignment horizontal="right" vertical="center" indent="1"/>
    </xf>
    <xf numFmtId="3" fontId="27" fillId="0" borderId="44" xfId="0" applyNumberFormat="1" applyFont="1" applyBorder="1" applyAlignment="1">
      <alignment horizontal="right" vertical="center" indent="1"/>
    </xf>
    <xf numFmtId="3" fontId="4" fillId="0" borderId="18" xfId="39" applyNumberFormat="1" applyBorder="1" applyAlignment="1">
      <alignment horizontal="right" vertical="center" indent="1"/>
    </xf>
    <xf numFmtId="3" fontId="4" fillId="0" borderId="17" xfId="39" applyNumberFormat="1" applyBorder="1" applyAlignment="1">
      <alignment horizontal="right" vertical="center" indent="1"/>
    </xf>
    <xf numFmtId="3" fontId="4" fillId="0" borderId="19" xfId="39" applyNumberFormat="1" applyBorder="1" applyAlignment="1">
      <alignment horizontal="right" vertical="center" indent="1"/>
    </xf>
    <xf numFmtId="3" fontId="26" fillId="0" borderId="31" xfId="39" applyNumberFormat="1" applyFont="1" applyBorder="1" applyAlignment="1">
      <alignment horizontal="right" vertical="center" indent="1"/>
    </xf>
    <xf numFmtId="3" fontId="26" fillId="0" borderId="17" xfId="39" applyNumberFormat="1" applyFont="1" applyBorder="1" applyAlignment="1">
      <alignment horizontal="right" vertical="center" indent="1"/>
    </xf>
    <xf numFmtId="3" fontId="26" fillId="0" borderId="19" xfId="39" applyNumberFormat="1" applyFont="1" applyBorder="1" applyAlignment="1">
      <alignment horizontal="right" vertical="center" indent="1"/>
    </xf>
    <xf numFmtId="0" fontId="30" fillId="0" borderId="56" xfId="0" applyFont="1" applyBorder="1" applyAlignment="1">
      <alignment horizontal="center" vertical="center" wrapText="1" readingOrder="2"/>
    </xf>
    <xf numFmtId="0" fontId="27" fillId="0" borderId="73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73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3" fontId="4" fillId="0" borderId="28" xfId="28" applyNumberFormat="1" applyFont="1" applyBorder="1">
      <alignment horizontal="right" vertical="center" indent="1"/>
    </xf>
    <xf numFmtId="0" fontId="13" fillId="0" borderId="41" xfId="27" applyFill="1" applyBorder="1" applyAlignment="1">
      <alignment horizontal="center" vertical="center" wrapText="1" readingOrder="1"/>
    </xf>
    <xf numFmtId="3" fontId="10" fillId="0" borderId="47" xfId="28" applyNumberFormat="1" applyFont="1" applyBorder="1">
      <alignment horizontal="right" vertical="center" indent="1"/>
    </xf>
    <xf numFmtId="3" fontId="10" fillId="0" borderId="47" xfId="25" applyNumberFormat="1" applyFont="1" applyBorder="1">
      <alignment horizontal="right" vertical="center" indent="1"/>
    </xf>
    <xf numFmtId="3" fontId="4" fillId="0" borderId="32" xfId="28" applyNumberFormat="1" applyFont="1" applyBorder="1">
      <alignment horizontal="right" vertical="center" indent="1"/>
    </xf>
    <xf numFmtId="3" fontId="4" fillId="0" borderId="31" xfId="28" applyNumberFormat="1" applyFont="1" applyBorder="1">
      <alignment horizontal="right" vertical="center" indent="1"/>
    </xf>
    <xf numFmtId="3" fontId="4" fillId="0" borderId="33" xfId="28" applyNumberFormat="1" applyFont="1" applyBorder="1">
      <alignment horizontal="right" vertical="center" indent="1"/>
    </xf>
    <xf numFmtId="3" fontId="4" fillId="0" borderId="26" xfId="28" applyNumberFormat="1" applyFont="1" applyBorder="1">
      <alignment horizontal="right" vertical="center" indent="1"/>
    </xf>
    <xf numFmtId="3" fontId="4" fillId="0" borderId="27" xfId="28" applyNumberFormat="1" applyFont="1" applyBorder="1">
      <alignment horizontal="right" vertical="center" indent="1"/>
    </xf>
    <xf numFmtId="3" fontId="4" fillId="0" borderId="35" xfId="28" applyNumberFormat="1" applyFont="1" applyBorder="1">
      <alignment horizontal="right" vertical="center" indent="1"/>
    </xf>
    <xf numFmtId="3" fontId="4" fillId="0" borderId="19" xfId="28" applyNumberFormat="1" applyFont="1" applyBorder="1">
      <alignment horizontal="right" vertical="center" indent="1"/>
    </xf>
    <xf numFmtId="3" fontId="4" fillId="0" borderId="36" xfId="28" applyNumberFormat="1" applyFont="1" applyBorder="1">
      <alignment horizontal="right" vertical="center" indent="1"/>
    </xf>
    <xf numFmtId="3" fontId="4" fillId="0" borderId="30" xfId="28" applyNumberFormat="1" applyFont="1" applyBorder="1">
      <alignment horizontal="right" vertical="center" indent="1"/>
    </xf>
    <xf numFmtId="3" fontId="4" fillId="0" borderId="34" xfId="28" applyNumberFormat="1" applyFont="1" applyBorder="1">
      <alignment horizontal="right" vertical="center" indent="1"/>
    </xf>
    <xf numFmtId="3" fontId="4" fillId="0" borderId="29" xfId="28" applyNumberFormat="1" applyFont="1" applyBorder="1">
      <alignment horizontal="right" vertical="center" indent="1"/>
    </xf>
    <xf numFmtId="0" fontId="4" fillId="0" borderId="31" xfId="39" applyBorder="1" applyAlignment="1">
      <alignment horizontal="right" vertical="center" indent="1" readingOrder="1"/>
    </xf>
    <xf numFmtId="0" fontId="4" fillId="0" borderId="34" xfId="39" applyBorder="1" applyAlignment="1">
      <alignment horizontal="right" vertical="center" indent="1" readingOrder="1"/>
    </xf>
    <xf numFmtId="3" fontId="6" fillId="3" borderId="9" xfId="28" applyNumberFormat="1" applyFill="1" applyBorder="1">
      <alignment horizontal="right" vertical="center" indent="1"/>
    </xf>
    <xf numFmtId="0" fontId="10" fillId="3" borderId="96" xfId="29" applyFont="1" applyFill="1" applyBorder="1" applyAlignment="1">
      <alignment horizontal="center" vertical="center" wrapText="1"/>
    </xf>
    <xf numFmtId="0" fontId="10" fillId="3" borderId="15" xfId="9" applyFont="1" applyFill="1" applyBorder="1">
      <alignment horizontal="center" vertical="center" wrapText="1"/>
    </xf>
    <xf numFmtId="0" fontId="10" fillId="3" borderId="43" xfId="9" applyFont="1" applyFill="1" applyBorder="1">
      <alignment horizontal="center" vertical="center" wrapText="1"/>
    </xf>
    <xf numFmtId="3" fontId="4" fillId="4" borderId="47" xfId="28" applyNumberFormat="1" applyFont="1" applyFill="1" applyBorder="1">
      <alignment horizontal="right" vertical="center" indent="1"/>
    </xf>
    <xf numFmtId="0" fontId="20" fillId="4" borderId="29" xfId="27" applyFont="1" applyFill="1" applyBorder="1" applyAlignment="1">
      <alignment horizontal="center" vertical="center" wrapText="1" readingOrder="2"/>
    </xf>
    <xf numFmtId="3" fontId="10" fillId="4" borderId="15" xfId="25" applyNumberFormat="1" applyFont="1" applyFill="1" applyBorder="1">
      <alignment horizontal="right" vertical="center" indent="1"/>
    </xf>
    <xf numFmtId="3" fontId="4" fillId="4" borderId="0" xfId="25" applyNumberFormat="1" applyFont="1" applyFill="1" applyBorder="1">
      <alignment horizontal="right" vertical="center" indent="1"/>
    </xf>
    <xf numFmtId="0" fontId="10" fillId="4" borderId="30" xfId="29" applyFont="1" applyFill="1" applyBorder="1" applyAlignment="1">
      <alignment horizontal="center" vertical="center" wrapText="1"/>
    </xf>
    <xf numFmtId="0" fontId="20" fillId="3" borderId="73" xfId="34" applyFont="1" applyFill="1" applyBorder="1" applyAlignment="1">
      <alignment horizontal="center" vertical="center"/>
    </xf>
    <xf numFmtId="3" fontId="43" fillId="3" borderId="44" xfId="34" applyNumberFormat="1" applyFont="1" applyFill="1" applyBorder="1" applyAlignment="1">
      <alignment horizontal="right" vertical="center" indent="1"/>
    </xf>
    <xf numFmtId="0" fontId="18" fillId="3" borderId="56" xfId="34" applyFont="1" applyFill="1" applyBorder="1" applyAlignment="1">
      <alignment horizontal="center" vertical="center"/>
    </xf>
    <xf numFmtId="3" fontId="4" fillId="3" borderId="98" xfId="28" applyNumberFormat="1" applyFont="1" applyFill="1" applyBorder="1">
      <alignment horizontal="right" vertical="center" indent="1"/>
    </xf>
    <xf numFmtId="3" fontId="4" fillId="3" borderId="97" xfId="28" applyNumberFormat="1" applyFont="1" applyFill="1" applyBorder="1">
      <alignment horizontal="right" vertical="center" indent="1"/>
    </xf>
    <xf numFmtId="167" fontId="4" fillId="3" borderId="11" xfId="28" applyNumberFormat="1" applyFont="1" applyFill="1" applyBorder="1">
      <alignment horizontal="right" vertical="center" indent="1"/>
    </xf>
    <xf numFmtId="167" fontId="4" fillId="3" borderId="15" xfId="28" applyNumberFormat="1" applyFont="1" applyFill="1" applyBorder="1">
      <alignment horizontal="right" vertical="center" indent="1"/>
    </xf>
    <xf numFmtId="3" fontId="47" fillId="0" borderId="0" xfId="0" applyNumberFormat="1" applyFont="1" applyBorder="1" applyAlignment="1">
      <alignment vertical="center"/>
    </xf>
    <xf numFmtId="0" fontId="14" fillId="3" borderId="43" xfId="9" applyFont="1" applyFill="1" applyBorder="1">
      <alignment horizontal="center" vertical="center" wrapText="1"/>
    </xf>
    <xf numFmtId="0" fontId="4" fillId="4" borderId="0" xfId="29" applyFont="1" applyFill="1" applyBorder="1" applyAlignment="1">
      <alignment horizontal="center" vertical="center" wrapText="1"/>
    </xf>
    <xf numFmtId="0" fontId="4" fillId="3" borderId="0" xfId="29" applyFont="1" applyFill="1" applyBorder="1" applyAlignment="1">
      <alignment horizontal="center" vertical="center" wrapText="1"/>
    </xf>
    <xf numFmtId="0" fontId="10" fillId="3" borderId="16" xfId="9" applyFont="1" applyFill="1" applyBorder="1" applyAlignment="1">
      <alignment horizontal="center" vertical="center" wrapText="1"/>
    </xf>
    <xf numFmtId="0" fontId="10" fillId="3" borderId="43" xfId="9" applyFont="1" applyFill="1" applyBorder="1" applyAlignment="1">
      <alignment horizontal="center" vertical="center" wrapText="1"/>
    </xf>
    <xf numFmtId="3" fontId="4" fillId="3" borderId="18" xfId="28" applyNumberFormat="1" applyFont="1" applyFill="1" applyBorder="1">
      <alignment horizontal="right" vertical="center" indent="1"/>
    </xf>
    <xf numFmtId="3" fontId="10" fillId="3" borderId="18" xfId="25" applyNumberFormat="1" applyFont="1" applyFill="1" applyBorder="1">
      <alignment horizontal="right" vertical="center" indent="1"/>
    </xf>
    <xf numFmtId="3" fontId="10" fillId="3" borderId="44" xfId="25" applyNumberFormat="1" applyFont="1" applyFill="1" applyBorder="1">
      <alignment horizontal="right" vertical="center" indent="1"/>
    </xf>
    <xf numFmtId="3" fontId="4" fillId="4" borderId="45" xfId="28" applyNumberFormat="1" applyFont="1" applyFill="1" applyBorder="1">
      <alignment horizontal="right" vertical="center" indent="1"/>
    </xf>
    <xf numFmtId="3" fontId="4" fillId="4" borderId="11" xfId="25" applyNumberFormat="1" applyFont="1" applyFill="1" applyBorder="1">
      <alignment horizontal="right" vertical="center" indent="1"/>
    </xf>
    <xf numFmtId="3" fontId="4" fillId="0" borderId="11" xfId="25" applyNumberFormat="1" applyFont="1" applyBorder="1">
      <alignment horizontal="right" vertical="center" indent="1"/>
    </xf>
    <xf numFmtId="3" fontId="4" fillId="3" borderId="13" xfId="25" applyNumberFormat="1" applyFont="1" applyFill="1" applyBorder="1">
      <alignment horizontal="right" vertical="center" indent="1"/>
    </xf>
    <xf numFmtId="3" fontId="4" fillId="0" borderId="15" xfId="25" applyNumberFormat="1" applyFont="1" applyBorder="1">
      <alignment horizontal="right" vertical="center" indent="1"/>
    </xf>
    <xf numFmtId="3" fontId="10" fillId="0" borderId="14" xfId="0" applyNumberFormat="1" applyFont="1" applyBorder="1" applyAlignment="1">
      <alignment horizontal="right" vertical="center" indent="1"/>
    </xf>
    <xf numFmtId="3" fontId="10" fillId="3" borderId="14" xfId="0" applyNumberFormat="1" applyFont="1" applyFill="1" applyBorder="1" applyAlignment="1">
      <alignment horizontal="right" vertical="center" indent="1"/>
    </xf>
    <xf numFmtId="3" fontId="10" fillId="0" borderId="9" xfId="0" applyNumberFormat="1" applyFont="1" applyBorder="1" applyAlignment="1">
      <alignment horizontal="right" vertical="center" indent="1"/>
    </xf>
    <xf numFmtId="3" fontId="4" fillId="4" borderId="15" xfId="28" applyNumberFormat="1" applyFont="1" applyFill="1" applyBorder="1">
      <alignment horizontal="right" vertical="center" indent="1"/>
    </xf>
    <xf numFmtId="1" fontId="4" fillId="3" borderId="0" xfId="32" applyNumberFormat="1" applyFill="1" applyAlignment="1">
      <alignment vertical="center"/>
    </xf>
    <xf numFmtId="3" fontId="4" fillId="3" borderId="43" xfId="28" applyNumberFormat="1" applyFont="1" applyFill="1" applyBorder="1">
      <alignment horizontal="right" vertical="center" indent="1"/>
    </xf>
    <xf numFmtId="1" fontId="4" fillId="3" borderId="0" xfId="32" applyNumberFormat="1" applyFill="1" applyAlignment="1">
      <alignment horizontal="right" vertical="center"/>
    </xf>
    <xf numFmtId="0" fontId="20" fillId="3" borderId="35" xfId="27" applyFont="1" applyFill="1" applyBorder="1" applyAlignment="1">
      <alignment horizontal="center" vertical="center" wrapText="1" readingOrder="2"/>
    </xf>
    <xf numFmtId="3" fontId="10" fillId="3" borderId="19" xfId="25" applyNumberFormat="1" applyFont="1" applyFill="1" applyBorder="1">
      <alignment horizontal="right" vertical="center" indent="1"/>
    </xf>
    <xf numFmtId="3" fontId="4" fillId="3" borderId="19" xfId="28" applyNumberFormat="1" applyFont="1" applyFill="1" applyBorder="1">
      <alignment horizontal="right" vertical="center" indent="1"/>
    </xf>
    <xf numFmtId="0" fontId="10" fillId="3" borderId="36" xfId="29" applyFont="1" applyFill="1" applyBorder="1" applyAlignment="1">
      <alignment horizontal="center" vertical="center" wrapText="1"/>
    </xf>
    <xf numFmtId="0" fontId="10" fillId="4" borderId="56" xfId="24" applyFont="1" applyFill="1" applyBorder="1" applyAlignment="1">
      <alignment horizontal="center" vertical="center"/>
    </xf>
    <xf numFmtId="3" fontId="10" fillId="4" borderId="44" xfId="28" applyNumberFormat="1" applyFont="1" applyFill="1" applyBorder="1">
      <alignment horizontal="right" vertical="center" indent="1"/>
    </xf>
    <xf numFmtId="0" fontId="14" fillId="4" borderId="73" xfId="24" applyFont="1" applyFill="1" applyBorder="1" applyAlignment="1">
      <alignment horizontal="center" vertical="center"/>
    </xf>
    <xf numFmtId="0" fontId="10" fillId="3" borderId="16" xfId="9" applyFont="1" applyFill="1" applyBorder="1">
      <alignment horizontal="center" vertical="center" wrapText="1"/>
    </xf>
    <xf numFmtId="3" fontId="10" fillId="4" borderId="12" xfId="25" applyNumberFormat="1" applyFont="1" applyFill="1" applyBorder="1">
      <alignment horizontal="right" vertical="center" indent="1"/>
    </xf>
    <xf numFmtId="0" fontId="22" fillId="4" borderId="0" xfId="1" applyFont="1" applyFill="1" applyAlignment="1">
      <alignment horizontal="center" vertical="center"/>
    </xf>
    <xf numFmtId="0" fontId="22" fillId="4" borderId="0" xfId="1" applyFont="1" applyFill="1" applyAlignment="1">
      <alignment horizontal="center" vertical="center" readingOrder="2"/>
    </xf>
    <xf numFmtId="0" fontId="13" fillId="4" borderId="0" xfId="3" applyFont="1" applyFill="1" applyAlignment="1">
      <alignment horizontal="center" vertical="center" readingOrder="1"/>
    </xf>
    <xf numFmtId="0" fontId="13" fillId="4" borderId="0" xfId="3" applyFont="1" applyFill="1" applyAlignment="1">
      <alignment horizontal="center" vertical="center"/>
    </xf>
    <xf numFmtId="1" fontId="13" fillId="3" borderId="14" xfId="8" applyFont="1" applyFill="1" applyBorder="1">
      <alignment horizontal="center" vertical="center"/>
    </xf>
    <xf numFmtId="1" fontId="13" fillId="3" borderId="10" xfId="8" applyFont="1" applyFill="1" applyBorder="1">
      <alignment horizontal="center" vertical="center"/>
    </xf>
    <xf numFmtId="1" fontId="13" fillId="3" borderId="13" xfId="8" applyFont="1" applyFill="1" applyBorder="1">
      <alignment horizontal="center" vertical="center"/>
    </xf>
    <xf numFmtId="0" fontId="13" fillId="3" borderId="14" xfId="9" applyFont="1" applyFill="1" applyBorder="1">
      <alignment horizontal="center" vertical="center" wrapText="1"/>
    </xf>
    <xf numFmtId="0" fontId="13" fillId="3" borderId="10" xfId="9" applyFont="1" applyFill="1" applyBorder="1">
      <alignment horizontal="center" vertical="center" wrapText="1"/>
    </xf>
    <xf numFmtId="0" fontId="13" fillId="3" borderId="13" xfId="9" applyFont="1" applyFill="1" applyBorder="1">
      <alignment horizontal="center" vertical="center" wrapText="1"/>
    </xf>
    <xf numFmtId="0" fontId="10" fillId="3" borderId="14" xfId="10" applyFont="1" applyFill="1" applyBorder="1">
      <alignment horizontal="center" vertical="center" wrapText="1"/>
    </xf>
    <xf numFmtId="0" fontId="10" fillId="3" borderId="10" xfId="10" applyFont="1" applyFill="1" applyBorder="1">
      <alignment horizontal="center" vertical="center" wrapText="1"/>
    </xf>
    <xf numFmtId="0" fontId="10" fillId="3" borderId="13" xfId="10" applyFont="1" applyFill="1" applyBorder="1">
      <alignment horizontal="center" vertical="center" wrapText="1"/>
    </xf>
    <xf numFmtId="0" fontId="10" fillId="3" borderId="23" xfId="6" applyFont="1" applyFill="1" applyBorder="1">
      <alignment horizontal="right" vertical="center" wrapText="1"/>
    </xf>
    <xf numFmtId="0" fontId="10" fillId="3" borderId="24" xfId="6" applyFont="1" applyFill="1" applyBorder="1">
      <alignment horizontal="right" vertical="center" wrapText="1"/>
    </xf>
    <xf numFmtId="0" fontId="10" fillId="3" borderId="37" xfId="6" applyFont="1" applyFill="1" applyBorder="1">
      <alignment horizontal="right" vertical="center" wrapText="1"/>
    </xf>
    <xf numFmtId="0" fontId="10" fillId="3" borderId="54" xfId="9" applyFont="1" applyFill="1" applyBorder="1">
      <alignment horizontal="center" vertical="center" wrapText="1"/>
    </xf>
    <xf numFmtId="0" fontId="10" fillId="3" borderId="53" xfId="9" applyFont="1" applyFill="1" applyBorder="1">
      <alignment horizontal="center" vertical="center" wrapText="1"/>
    </xf>
    <xf numFmtId="0" fontId="10" fillId="3" borderId="55" xfId="9" applyFont="1" applyFill="1" applyBorder="1">
      <alignment horizontal="center" vertical="center" wrapText="1"/>
    </xf>
    <xf numFmtId="0" fontId="10" fillId="3" borderId="54" xfId="24" applyFont="1" applyFill="1" applyBorder="1" applyAlignment="1">
      <alignment horizontal="center" vertical="center"/>
    </xf>
    <xf numFmtId="0" fontId="10" fillId="3" borderId="53" xfId="24" applyFont="1" applyFill="1" applyBorder="1" applyAlignment="1">
      <alignment horizontal="center" vertical="center"/>
    </xf>
    <xf numFmtId="1" fontId="14" fillId="3" borderId="20" xfId="7" applyFont="1" applyFill="1" applyBorder="1">
      <alignment horizontal="left" vertical="center" wrapText="1"/>
    </xf>
    <xf numFmtId="1" fontId="14" fillId="3" borderId="21" xfId="7" applyFont="1" applyFill="1" applyBorder="1">
      <alignment horizontal="left" vertical="center" wrapText="1"/>
    </xf>
    <xf numFmtId="1" fontId="14" fillId="3" borderId="38" xfId="7" applyFont="1" applyFill="1" applyBorder="1">
      <alignment horizontal="left" vertical="center" wrapText="1"/>
    </xf>
    <xf numFmtId="0" fontId="10" fillId="3" borderId="16" xfId="9" applyFont="1" applyFill="1" applyBorder="1">
      <alignment horizontal="center" vertical="center" wrapText="1"/>
    </xf>
    <xf numFmtId="0" fontId="10" fillId="3" borderId="15" xfId="9" applyFont="1" applyFill="1" applyBorder="1">
      <alignment horizontal="center" vertical="center" wrapText="1"/>
    </xf>
    <xf numFmtId="0" fontId="10" fillId="3" borderId="16" xfId="9" applyFont="1" applyFill="1" applyBorder="1" applyAlignment="1">
      <alignment horizontal="center" vertical="center" wrapText="1" readingOrder="1"/>
    </xf>
    <xf numFmtId="0" fontId="10" fillId="3" borderId="15" xfId="9" applyFont="1" applyFill="1" applyBorder="1" applyAlignment="1">
      <alignment horizontal="center" vertical="center" wrapText="1" readingOrder="1"/>
    </xf>
    <xf numFmtId="0" fontId="10" fillId="3" borderId="11" xfId="24" applyFont="1" applyFill="1" applyBorder="1" applyAlignment="1">
      <alignment horizontal="center" vertical="center" wrapText="1"/>
    </xf>
    <xf numFmtId="0" fontId="10" fillId="3" borderId="13" xfId="24" applyFont="1" applyFill="1" applyBorder="1" applyAlignment="1">
      <alignment horizontal="center" vertical="center" wrapText="1"/>
    </xf>
    <xf numFmtId="0" fontId="10" fillId="3" borderId="16" xfId="24" applyFont="1" applyFill="1" applyBorder="1" applyAlignment="1">
      <alignment horizontal="center" vertical="center" wrapText="1"/>
    </xf>
    <xf numFmtId="0" fontId="10" fillId="3" borderId="15" xfId="24" applyFont="1" applyFill="1" applyBorder="1" applyAlignment="1">
      <alignment horizontal="center" vertical="center" wrapText="1"/>
    </xf>
    <xf numFmtId="0" fontId="10" fillId="3" borderId="43" xfId="9" applyFont="1" applyFill="1" applyBorder="1" applyAlignment="1">
      <alignment horizontal="center" vertical="center" wrapText="1" readingOrder="1"/>
    </xf>
    <xf numFmtId="0" fontId="10" fillId="3" borderId="25" xfId="6" applyFont="1" applyFill="1" applyBorder="1">
      <alignment horizontal="right" vertical="center" wrapText="1"/>
    </xf>
    <xf numFmtId="0" fontId="10" fillId="3" borderId="12" xfId="24" applyFont="1" applyFill="1" applyBorder="1" applyAlignment="1">
      <alignment horizontal="center" vertical="center"/>
    </xf>
    <xf numFmtId="1" fontId="14" fillId="3" borderId="22" xfId="7" applyFont="1" applyFill="1" applyBorder="1">
      <alignment horizontal="left" vertical="center" wrapText="1"/>
    </xf>
    <xf numFmtId="0" fontId="10" fillId="3" borderId="11" xfId="9" applyFont="1" applyFill="1" applyBorder="1">
      <alignment horizontal="center" vertical="center" wrapText="1"/>
    </xf>
    <xf numFmtId="0" fontId="10" fillId="3" borderId="9" xfId="9" applyFont="1" applyFill="1" applyBorder="1">
      <alignment horizontal="center" vertical="center" wrapText="1"/>
    </xf>
    <xf numFmtId="0" fontId="10" fillId="3" borderId="9" xfId="24" applyFont="1" applyFill="1" applyBorder="1" applyAlignment="1">
      <alignment horizontal="center" vertical="center" wrapText="1"/>
    </xf>
    <xf numFmtId="0" fontId="10" fillId="3" borderId="43" xfId="24" applyFont="1" applyFill="1" applyBorder="1" applyAlignment="1">
      <alignment horizontal="center" vertical="center" wrapText="1"/>
    </xf>
    <xf numFmtId="0" fontId="7" fillId="4" borderId="16" xfId="27" applyFont="1" applyFill="1" applyBorder="1">
      <alignment horizontal="right" vertical="center" wrapText="1" indent="1" readingOrder="2"/>
    </xf>
    <xf numFmtId="0" fontId="7" fillId="4" borderId="15" xfId="27" applyFont="1" applyFill="1" applyBorder="1">
      <alignment horizontal="right" vertical="center" wrapText="1" indent="1" readingOrder="2"/>
    </xf>
    <xf numFmtId="0" fontId="7" fillId="4" borderId="11" xfId="27" applyFont="1" applyFill="1" applyBorder="1">
      <alignment horizontal="right" vertical="center" wrapText="1" indent="1" readingOrder="2"/>
    </xf>
    <xf numFmtId="0" fontId="10" fillId="4" borderId="16" xfId="29" applyFont="1" applyFill="1" applyBorder="1">
      <alignment horizontal="left" vertical="center" wrapText="1" indent="1"/>
    </xf>
    <xf numFmtId="0" fontId="10" fillId="4" borderId="15" xfId="29" applyFont="1" applyFill="1" applyBorder="1">
      <alignment horizontal="left" vertical="center" wrapText="1" indent="1"/>
    </xf>
    <xf numFmtId="0" fontId="10" fillId="4" borderId="11" xfId="29" applyFont="1" applyFill="1" applyBorder="1">
      <alignment horizontal="left" vertical="center" wrapText="1" indent="1"/>
    </xf>
    <xf numFmtId="0" fontId="7" fillId="3" borderId="13" xfId="27" applyFont="1" applyFill="1" applyBorder="1">
      <alignment horizontal="right" vertical="center" wrapText="1" indent="1" readingOrder="2"/>
    </xf>
    <xf numFmtId="0" fontId="7" fillId="3" borderId="15" xfId="27" applyFont="1" applyFill="1" applyBorder="1">
      <alignment horizontal="right" vertical="center" wrapText="1" indent="1" readingOrder="2"/>
    </xf>
    <xf numFmtId="0" fontId="7" fillId="3" borderId="11" xfId="27" applyFont="1" applyFill="1" applyBorder="1">
      <alignment horizontal="right" vertical="center" wrapText="1" indent="1" readingOrder="2"/>
    </xf>
    <xf numFmtId="0" fontId="10" fillId="3" borderId="13" xfId="29" applyFont="1" applyFill="1" applyBorder="1">
      <alignment horizontal="left" vertical="center" wrapText="1" indent="1"/>
    </xf>
    <xf numFmtId="0" fontId="10" fillId="3" borderId="15" xfId="29" applyFont="1" applyFill="1" applyBorder="1">
      <alignment horizontal="left" vertical="center" wrapText="1" indent="1"/>
    </xf>
    <xf numFmtId="0" fontId="10" fillId="3" borderId="11" xfId="29" applyFont="1" applyFill="1" applyBorder="1">
      <alignment horizontal="left" vertical="center" wrapText="1" indent="1"/>
    </xf>
    <xf numFmtId="0" fontId="7" fillId="4" borderId="13" xfId="27" applyFont="1" applyFill="1" applyBorder="1">
      <alignment horizontal="right" vertical="center" wrapText="1" indent="1" readingOrder="2"/>
    </xf>
    <xf numFmtId="0" fontId="10" fillId="4" borderId="13" xfId="29" applyFont="1" applyFill="1" applyBorder="1">
      <alignment horizontal="left" vertical="center" wrapText="1" indent="1"/>
    </xf>
    <xf numFmtId="0" fontId="7" fillId="3" borderId="16" xfId="27" applyFont="1" applyFill="1" applyBorder="1" applyAlignment="1">
      <alignment horizontal="center" vertical="center" wrapText="1" readingOrder="2"/>
    </xf>
    <xf numFmtId="0" fontId="7" fillId="3" borderId="15" xfId="27" applyFont="1" applyFill="1" applyBorder="1" applyAlignment="1">
      <alignment horizontal="center" vertical="center" wrapText="1" readingOrder="2"/>
    </xf>
    <xf numFmtId="0" fontId="7" fillId="3" borderId="43" xfId="27" applyFont="1" applyFill="1" applyBorder="1" applyAlignment="1">
      <alignment horizontal="center" vertical="center" wrapText="1" readingOrder="2"/>
    </xf>
    <xf numFmtId="0" fontId="10" fillId="3" borderId="16" xfId="29" applyFont="1" applyFill="1" applyBorder="1" applyAlignment="1">
      <alignment horizontal="center" vertical="center" wrapText="1"/>
    </xf>
    <xf numFmtId="0" fontId="10" fillId="3" borderId="15" xfId="29" applyFont="1" applyFill="1" applyBorder="1" applyAlignment="1">
      <alignment horizontal="center" vertical="center" wrapText="1"/>
    </xf>
    <xf numFmtId="0" fontId="10" fillId="3" borderId="43" xfId="29" applyFont="1" applyFill="1" applyBorder="1" applyAlignment="1">
      <alignment horizontal="center" vertical="center" wrapText="1"/>
    </xf>
    <xf numFmtId="0" fontId="10" fillId="3" borderId="12" xfId="9" applyFont="1" applyFill="1" applyBorder="1">
      <alignment horizontal="center" vertical="center" wrapText="1"/>
    </xf>
    <xf numFmtId="0" fontId="10" fillId="3" borderId="43" xfId="9" applyFont="1" applyFill="1" applyBorder="1">
      <alignment horizontal="center" vertical="center" wrapText="1"/>
    </xf>
    <xf numFmtId="0" fontId="10" fillId="3" borderId="55" xfId="24" applyFont="1" applyFill="1" applyBorder="1" applyAlignment="1">
      <alignment horizontal="center" vertical="center"/>
    </xf>
    <xf numFmtId="0" fontId="10" fillId="3" borderId="85" xfId="6" applyFont="1" applyFill="1" applyBorder="1">
      <alignment horizontal="right" vertical="center" wrapText="1"/>
    </xf>
    <xf numFmtId="0" fontId="10" fillId="3" borderId="84" xfId="6" applyFont="1" applyFill="1" applyBorder="1">
      <alignment horizontal="right" vertical="center" wrapText="1"/>
    </xf>
    <xf numFmtId="0" fontId="10" fillId="3" borderId="81" xfId="6" applyFont="1" applyFill="1" applyBorder="1">
      <alignment horizontal="right" vertical="center" wrapText="1"/>
    </xf>
    <xf numFmtId="0" fontId="10" fillId="3" borderId="80" xfId="6" applyFont="1" applyFill="1" applyBorder="1">
      <alignment horizontal="right" vertical="center" wrapText="1"/>
    </xf>
    <xf numFmtId="0" fontId="10" fillId="3" borderId="77" xfId="6" applyFont="1" applyFill="1" applyBorder="1">
      <alignment horizontal="right" vertical="center" wrapText="1"/>
    </xf>
    <xf numFmtId="0" fontId="10" fillId="3" borderId="76" xfId="6" applyFont="1" applyFill="1" applyBorder="1">
      <alignment horizontal="right" vertical="center" wrapText="1"/>
    </xf>
    <xf numFmtId="0" fontId="10" fillId="3" borderId="54" xfId="24" applyFont="1" applyFill="1" applyBorder="1" applyAlignment="1">
      <alignment horizontal="center" vertical="center" wrapText="1"/>
    </xf>
    <xf numFmtId="1" fontId="14" fillId="3" borderId="83" xfId="7" applyFont="1" applyFill="1" applyBorder="1">
      <alignment horizontal="left" vertical="center" wrapText="1"/>
    </xf>
    <xf numFmtId="1" fontId="14" fillId="3" borderId="82" xfId="7" applyFont="1" applyFill="1" applyBorder="1">
      <alignment horizontal="left" vertical="center" wrapText="1"/>
    </xf>
    <xf numFmtId="1" fontId="14" fillId="3" borderId="79" xfId="7" applyFont="1" applyFill="1" applyBorder="1">
      <alignment horizontal="left" vertical="center" wrapText="1"/>
    </xf>
    <xf numFmtId="1" fontId="14" fillId="3" borderId="78" xfId="7" applyFont="1" applyFill="1" applyBorder="1">
      <alignment horizontal="left" vertical="center" wrapText="1"/>
    </xf>
    <xf numFmtId="1" fontId="14" fillId="3" borderId="75" xfId="7" applyFont="1" applyFill="1" applyBorder="1">
      <alignment horizontal="left" vertical="center" wrapText="1"/>
    </xf>
    <xf numFmtId="1" fontId="14" fillId="3" borderId="74" xfId="7" applyFont="1" applyFill="1" applyBorder="1">
      <alignment horizontal="left" vertical="center" wrapText="1"/>
    </xf>
    <xf numFmtId="0" fontId="13" fillId="4" borderId="0" xfId="3" applyFont="1" applyFill="1" applyAlignment="1">
      <alignment horizontal="center" vertical="center" wrapText="1" readingOrder="1"/>
    </xf>
    <xf numFmtId="0" fontId="13" fillId="4" borderId="0" xfId="3" applyFont="1" applyFill="1" applyAlignment="1">
      <alignment horizontal="center" vertical="center" readingOrder="2"/>
    </xf>
    <xf numFmtId="0" fontId="13" fillId="3" borderId="23" xfId="6" applyFill="1" applyBorder="1">
      <alignment horizontal="right" vertical="center" wrapText="1"/>
    </xf>
    <xf numFmtId="0" fontId="13" fillId="3" borderId="37" xfId="6" applyFill="1" applyBorder="1">
      <alignment horizontal="right" vertical="center" wrapText="1"/>
    </xf>
    <xf numFmtId="0" fontId="20" fillId="3" borderId="16" xfId="9" applyFont="1" applyFill="1" applyBorder="1">
      <alignment horizontal="center" vertical="center" wrapText="1"/>
    </xf>
    <xf numFmtId="1" fontId="10" fillId="3" borderId="20" xfId="7" applyFont="1" applyFill="1" applyBorder="1">
      <alignment horizontal="left" vertical="center" wrapText="1"/>
    </xf>
    <xf numFmtId="1" fontId="10" fillId="3" borderId="38" xfId="7" applyFont="1" applyFill="1" applyBorder="1">
      <alignment horizontal="left" vertical="center" wrapText="1"/>
    </xf>
    <xf numFmtId="0" fontId="30" fillId="3" borderId="18" xfId="43" applyFont="1" applyFill="1" applyBorder="1" applyAlignment="1">
      <alignment horizontal="center" vertical="center" readingOrder="2"/>
    </xf>
    <xf numFmtId="0" fontId="30" fillId="3" borderId="17" xfId="43" applyFont="1" applyFill="1" applyBorder="1" applyAlignment="1">
      <alignment horizontal="center" vertical="center" readingOrder="2"/>
    </xf>
    <xf numFmtId="0" fontId="30" fillId="3" borderId="28" xfId="43" applyFont="1" applyFill="1" applyBorder="1" applyAlignment="1">
      <alignment horizontal="center" vertical="center" readingOrder="2"/>
    </xf>
    <xf numFmtId="0" fontId="10" fillId="3" borderId="18" xfId="29" applyFont="1" applyFill="1" applyBorder="1" applyAlignment="1">
      <alignment horizontal="center" vertical="center" wrapText="1"/>
    </xf>
    <xf numFmtId="0" fontId="10" fillId="3" borderId="17" xfId="29" applyFont="1" applyFill="1" applyBorder="1" applyAlignment="1">
      <alignment horizontal="center" vertical="center" wrapText="1"/>
    </xf>
    <xf numFmtId="0" fontId="10" fillId="3" borderId="28" xfId="29" applyFont="1" applyFill="1" applyBorder="1" applyAlignment="1">
      <alignment horizontal="center" vertical="center" wrapText="1"/>
    </xf>
    <xf numFmtId="0" fontId="28" fillId="0" borderId="51" xfId="39" applyFont="1" applyBorder="1" applyAlignment="1">
      <alignment horizontal="right" vertical="top" readingOrder="2"/>
    </xf>
    <xf numFmtId="0" fontId="4" fillId="0" borderId="51" xfId="39" applyBorder="1" applyAlignment="1">
      <alignment horizontal="left" vertical="top"/>
    </xf>
    <xf numFmtId="0" fontId="30" fillId="0" borderId="17" xfId="43" applyFont="1" applyBorder="1" applyAlignment="1">
      <alignment horizontal="right" vertical="center" indent="1" readingOrder="2"/>
    </xf>
    <xf numFmtId="0" fontId="10" fillId="4" borderId="17" xfId="29" applyFont="1" applyFill="1" applyBorder="1">
      <alignment horizontal="left" vertical="center" wrapText="1" indent="1"/>
    </xf>
    <xf numFmtId="0" fontId="30" fillId="3" borderId="17" xfId="43" applyFont="1" applyFill="1" applyBorder="1" applyAlignment="1">
      <alignment horizontal="right" vertical="center" indent="1" readingOrder="2"/>
    </xf>
    <xf numFmtId="0" fontId="10" fillId="3" borderId="17" xfId="29" applyFont="1" applyFill="1" applyBorder="1">
      <alignment horizontal="left" vertical="center" wrapText="1" indent="1"/>
    </xf>
    <xf numFmtId="0" fontId="30" fillId="0" borderId="19" xfId="43" applyFont="1" applyBorder="1" applyAlignment="1">
      <alignment horizontal="right" vertical="center" indent="1" readingOrder="2"/>
    </xf>
    <xf numFmtId="0" fontId="10" fillId="4" borderId="19" xfId="29" applyFont="1" applyFill="1" applyBorder="1">
      <alignment horizontal="left" vertical="center" wrapText="1" indent="1"/>
    </xf>
    <xf numFmtId="0" fontId="27" fillId="3" borderId="45" xfId="43" applyFont="1" applyFill="1" applyBorder="1" applyAlignment="1">
      <alignment horizontal="center" vertical="center" wrapText="1" readingOrder="2"/>
    </xf>
    <xf numFmtId="0" fontId="27" fillId="3" borderId="40" xfId="43" applyFont="1" applyFill="1" applyBorder="1" applyAlignment="1">
      <alignment horizontal="center" vertical="center" wrapText="1" readingOrder="2"/>
    </xf>
    <xf numFmtId="0" fontId="30" fillId="0" borderId="31" xfId="43" applyFont="1" applyBorder="1" applyAlignment="1">
      <alignment horizontal="right" vertical="center" indent="1" readingOrder="2"/>
    </xf>
    <xf numFmtId="0" fontId="10" fillId="4" borderId="31" xfId="29" applyFont="1" applyFill="1" applyBorder="1">
      <alignment horizontal="left" vertical="center" wrapText="1" indent="1"/>
    </xf>
    <xf numFmtId="0" fontId="22" fillId="4" borderId="0" xfId="3" applyFont="1" applyFill="1" applyAlignment="1">
      <alignment horizontal="center" vertical="center"/>
    </xf>
    <xf numFmtId="0" fontId="20" fillId="3" borderId="40" xfId="39" applyFont="1" applyFill="1" applyBorder="1" applyAlignment="1">
      <alignment horizontal="center" vertical="center" wrapText="1"/>
    </xf>
    <xf numFmtId="0" fontId="20" fillId="3" borderId="39" xfId="39" applyFont="1" applyFill="1" applyBorder="1" applyAlignment="1">
      <alignment horizontal="center" vertical="center" wrapText="1"/>
    </xf>
    <xf numFmtId="0" fontId="20" fillId="3" borderId="29" xfId="39" applyFont="1" applyFill="1" applyBorder="1" applyAlignment="1">
      <alignment horizontal="center" vertical="center" wrapText="1"/>
    </xf>
    <xf numFmtId="0" fontId="20" fillId="3" borderId="30" xfId="39" applyFont="1" applyFill="1" applyBorder="1" applyAlignment="1">
      <alignment horizontal="center" vertical="center" wrapText="1"/>
    </xf>
    <xf numFmtId="0" fontId="20" fillId="3" borderId="42" xfId="39" applyFont="1" applyFill="1" applyBorder="1" applyAlignment="1">
      <alignment horizontal="center" vertical="center" wrapText="1"/>
    </xf>
    <xf numFmtId="0" fontId="20" fillId="3" borderId="41" xfId="39" applyFont="1" applyFill="1" applyBorder="1" applyAlignment="1">
      <alignment horizontal="center" vertical="center" wrapText="1"/>
    </xf>
    <xf numFmtId="0" fontId="20" fillId="3" borderId="53" xfId="39" applyFont="1" applyFill="1" applyBorder="1" applyAlignment="1">
      <alignment horizontal="left" vertical="center" wrapText="1" indent="1"/>
    </xf>
    <xf numFmtId="0" fontId="20" fillId="3" borderId="53" xfId="39" applyFont="1" applyFill="1" applyBorder="1" applyAlignment="1">
      <alignment horizontal="right" vertical="center" wrapText="1" indent="1"/>
    </xf>
    <xf numFmtId="0" fontId="10" fillId="3" borderId="40" xfId="39" applyFont="1" applyFill="1" applyBorder="1" applyAlignment="1">
      <alignment horizontal="center" vertical="center" wrapText="1"/>
    </xf>
    <xf numFmtId="0" fontId="10" fillId="3" borderId="51" xfId="39" applyFont="1" applyFill="1" applyBorder="1" applyAlignment="1">
      <alignment horizontal="center" vertical="center" wrapText="1"/>
    </xf>
    <xf numFmtId="0" fontId="10" fillId="3" borderId="29" xfId="39" applyFont="1" applyFill="1" applyBorder="1" applyAlignment="1">
      <alignment horizontal="center" vertical="center" wrapText="1"/>
    </xf>
    <xf numFmtId="0" fontId="10" fillId="3" borderId="0" xfId="39" applyFont="1" applyFill="1" applyAlignment="1">
      <alignment horizontal="center" vertical="center" wrapText="1"/>
    </xf>
    <xf numFmtId="0" fontId="10" fillId="3" borderId="42" xfId="39" applyFont="1" applyFill="1" applyBorder="1" applyAlignment="1">
      <alignment horizontal="center" vertical="center" wrapText="1"/>
    </xf>
    <xf numFmtId="0" fontId="10" fillId="3" borderId="52" xfId="39" applyFont="1" applyFill="1" applyBorder="1" applyAlignment="1">
      <alignment horizontal="center" vertical="center" wrapText="1"/>
    </xf>
    <xf numFmtId="0" fontId="27" fillId="3" borderId="39" xfId="43" applyFont="1" applyFill="1" applyBorder="1" applyAlignment="1">
      <alignment horizontal="center" vertical="center" wrapText="1" readingOrder="2"/>
    </xf>
    <xf numFmtId="0" fontId="22" fillId="4" borderId="0" xfId="1" applyFont="1" applyFill="1" applyAlignment="1">
      <alignment horizontal="center"/>
    </xf>
    <xf numFmtId="0" fontId="13" fillId="4" borderId="0" xfId="3" applyFont="1" applyFill="1" applyAlignment="1">
      <alignment horizontal="center" wrapText="1"/>
    </xf>
    <xf numFmtId="0" fontId="13" fillId="4" borderId="0" xfId="3" applyFont="1" applyFill="1" applyAlignment="1">
      <alignment horizontal="center"/>
    </xf>
    <xf numFmtId="0" fontId="20" fillId="3" borderId="64" xfId="39" applyFont="1" applyFill="1" applyBorder="1" applyAlignment="1">
      <alignment horizontal="center" vertical="center" wrapText="1"/>
    </xf>
    <xf numFmtId="0" fontId="20" fillId="3" borderId="35" xfId="39" applyFont="1" applyFill="1" applyBorder="1" applyAlignment="1">
      <alignment horizontal="center" vertical="center" wrapText="1"/>
    </xf>
    <xf numFmtId="0" fontId="20" fillId="3" borderId="45" xfId="39" applyFont="1" applyFill="1" applyBorder="1" applyAlignment="1">
      <alignment horizontal="center" vertical="center" wrapText="1"/>
    </xf>
    <xf numFmtId="0" fontId="20" fillId="3" borderId="46" xfId="39" applyFont="1" applyFill="1" applyBorder="1" applyAlignment="1">
      <alignment horizontal="center" vertical="center" wrapText="1"/>
    </xf>
    <xf numFmtId="0" fontId="20" fillId="3" borderId="36" xfId="39" applyFont="1" applyFill="1" applyBorder="1" applyAlignment="1">
      <alignment horizontal="center" vertical="center" wrapText="1"/>
    </xf>
    <xf numFmtId="0" fontId="22" fillId="4" borderId="0" xfId="1" applyFont="1" applyFill="1" applyAlignment="1">
      <alignment horizontal="center" readingOrder="2"/>
    </xf>
    <xf numFmtId="0" fontId="7" fillId="3" borderId="64" xfId="39" applyFont="1" applyFill="1" applyBorder="1" applyAlignment="1">
      <alignment horizontal="center" vertical="center" wrapText="1"/>
    </xf>
    <xf numFmtId="0" fontId="7" fillId="3" borderId="35" xfId="39" applyFont="1" applyFill="1" applyBorder="1" applyAlignment="1">
      <alignment horizontal="center" vertical="center" wrapText="1"/>
    </xf>
    <xf numFmtId="0" fontId="7" fillId="3" borderId="73" xfId="39" applyFont="1" applyFill="1" applyBorder="1" applyAlignment="1">
      <alignment horizontal="center" vertical="center" wrapText="1"/>
    </xf>
    <xf numFmtId="0" fontId="7" fillId="3" borderId="53" xfId="39" applyFont="1" applyFill="1" applyBorder="1" applyAlignment="1">
      <alignment horizontal="center" vertical="center" wrapText="1"/>
    </xf>
    <xf numFmtId="0" fontId="7" fillId="3" borderId="56" xfId="39" applyFont="1" applyFill="1" applyBorder="1" applyAlignment="1">
      <alignment horizontal="center" vertical="center" wrapText="1"/>
    </xf>
    <xf numFmtId="0" fontId="43" fillId="3" borderId="46" xfId="39" applyFont="1" applyFill="1" applyBorder="1" applyAlignment="1">
      <alignment horizontal="center" vertical="center" wrapText="1"/>
    </xf>
    <xf numFmtId="0" fontId="43" fillId="3" borderId="36" xfId="39" applyFont="1" applyFill="1" applyBorder="1" applyAlignment="1">
      <alignment horizontal="center" vertical="center" wrapText="1"/>
    </xf>
    <xf numFmtId="0" fontId="13" fillId="3" borderId="64" xfId="39" applyFont="1" applyFill="1" applyBorder="1" applyAlignment="1">
      <alignment horizontal="center" vertical="center" wrapText="1" readingOrder="2"/>
    </xf>
    <xf numFmtId="0" fontId="13" fillId="3" borderId="35" xfId="39" applyFont="1" applyFill="1" applyBorder="1" applyAlignment="1">
      <alignment horizontal="center" vertical="center" wrapText="1" readingOrder="2"/>
    </xf>
    <xf numFmtId="1" fontId="18" fillId="3" borderId="46" xfId="39" applyNumberFormat="1" applyFont="1" applyFill="1" applyBorder="1" applyAlignment="1">
      <alignment horizontal="center" vertical="center" wrapText="1" readingOrder="1"/>
    </xf>
    <xf numFmtId="1" fontId="18" fillId="3" borderId="36" xfId="39" applyNumberFormat="1" applyFont="1" applyFill="1" applyBorder="1" applyAlignment="1">
      <alignment horizontal="center" vertical="center" wrapText="1" readingOrder="1"/>
    </xf>
    <xf numFmtId="0" fontId="10" fillId="3" borderId="40" xfId="39" applyFont="1" applyFill="1" applyBorder="1" applyAlignment="1">
      <alignment horizontal="center" vertical="center"/>
    </xf>
    <xf numFmtId="0" fontId="10" fillId="3" borderId="51" xfId="39" applyFont="1" applyFill="1" applyBorder="1" applyAlignment="1">
      <alignment horizontal="center" vertical="center"/>
    </xf>
    <xf numFmtId="0" fontId="10" fillId="3" borderId="39" xfId="39" applyFont="1" applyFill="1" applyBorder="1" applyAlignment="1">
      <alignment horizontal="center" vertical="center"/>
    </xf>
    <xf numFmtId="0" fontId="13" fillId="3" borderId="63" xfId="39" applyFont="1" applyFill="1" applyBorder="1" applyAlignment="1">
      <alignment horizontal="center" vertical="center" wrapText="1" readingOrder="2"/>
    </xf>
    <xf numFmtId="1" fontId="10" fillId="3" borderId="46" xfId="39" applyNumberFormat="1" applyFont="1" applyFill="1" applyBorder="1" applyAlignment="1">
      <alignment horizontal="center" vertical="center" wrapText="1" readingOrder="1"/>
    </xf>
    <xf numFmtId="1" fontId="10" fillId="3" borderId="49" xfId="39" applyNumberFormat="1" applyFont="1" applyFill="1" applyBorder="1" applyAlignment="1">
      <alignment horizontal="center" vertical="center" wrapText="1" readingOrder="1"/>
    </xf>
    <xf numFmtId="0" fontId="27" fillId="3" borderId="39" xfId="44" applyFont="1" applyFill="1" applyBorder="1" applyAlignment="1">
      <alignment horizontal="center" vertical="center" wrapText="1" readingOrder="2"/>
    </xf>
    <xf numFmtId="0" fontId="27" fillId="3" borderId="45" xfId="44" applyFont="1" applyFill="1" applyBorder="1" applyAlignment="1">
      <alignment horizontal="center" vertical="center" wrapText="1" readingOrder="2"/>
    </xf>
    <xf numFmtId="0" fontId="22" fillId="4" borderId="0" xfId="3" applyFont="1" applyFill="1" applyAlignment="1">
      <alignment horizontal="center" vertical="center" readingOrder="2"/>
    </xf>
    <xf numFmtId="0" fontId="27" fillId="3" borderId="40" xfId="44" applyFont="1" applyFill="1" applyBorder="1" applyAlignment="1">
      <alignment horizontal="center" vertical="center" wrapText="1" readingOrder="2"/>
    </xf>
    <xf numFmtId="0" fontId="5" fillId="3" borderId="64" xfId="39" applyFont="1" applyFill="1" applyBorder="1" applyAlignment="1">
      <alignment horizontal="center" vertical="center" wrapText="1"/>
    </xf>
    <xf numFmtId="0" fontId="5" fillId="3" borderId="35" xfId="39" applyFont="1" applyFill="1" applyBorder="1" applyAlignment="1">
      <alignment horizontal="center" vertical="center" wrapText="1"/>
    </xf>
    <xf numFmtId="0" fontId="7" fillId="3" borderId="46" xfId="39" applyFont="1" applyFill="1" applyBorder="1" applyAlignment="1">
      <alignment horizontal="center" vertical="center" wrapText="1"/>
    </xf>
    <xf numFmtId="0" fontId="7" fillId="3" borderId="36" xfId="39" applyFont="1" applyFill="1" applyBorder="1" applyAlignment="1">
      <alignment horizontal="center" vertical="center" wrapText="1"/>
    </xf>
    <xf numFmtId="0" fontId="7" fillId="3" borderId="45" xfId="39" applyFont="1" applyFill="1" applyBorder="1" applyAlignment="1">
      <alignment horizontal="center" vertical="center" wrapText="1"/>
    </xf>
    <xf numFmtId="0" fontId="5" fillId="3" borderId="63" xfId="39" applyFont="1" applyFill="1" applyBorder="1" applyAlignment="1">
      <alignment horizontal="center" vertical="center" wrapText="1"/>
    </xf>
    <xf numFmtId="0" fontId="43" fillId="3" borderId="49" xfId="39" applyFont="1" applyFill="1" applyBorder="1" applyAlignment="1">
      <alignment horizontal="center" vertical="center" wrapText="1"/>
    </xf>
    <xf numFmtId="1" fontId="10" fillId="3" borderId="36" xfId="39" applyNumberFormat="1" applyFont="1" applyFill="1" applyBorder="1" applyAlignment="1">
      <alignment horizontal="center" vertical="center" wrapText="1" readingOrder="1"/>
    </xf>
    <xf numFmtId="0" fontId="13" fillId="4" borderId="99" xfId="27" applyFill="1" applyBorder="1">
      <alignment horizontal="right" vertical="center" wrapText="1" indent="1" readingOrder="2"/>
    </xf>
    <xf numFmtId="0" fontId="10" fillId="4" borderId="89" xfId="29" applyFont="1" applyFill="1" applyBorder="1">
      <alignment horizontal="left" vertical="center" wrapText="1" indent="1"/>
    </xf>
    <xf numFmtId="0" fontId="10" fillId="3" borderId="100" xfId="27" applyFont="1" applyFill="1" applyBorder="1" applyAlignment="1">
      <alignment horizontal="center" vertical="center" wrapText="1" readingOrder="2"/>
    </xf>
    <xf numFmtId="0" fontId="14" fillId="3" borderId="91" xfId="29" applyFont="1" applyFill="1" applyBorder="1" applyAlignment="1">
      <alignment horizontal="center" vertical="center" wrapText="1"/>
    </xf>
    <xf numFmtId="0" fontId="13" fillId="4" borderId="100" xfId="27" applyFill="1" applyBorder="1" applyAlignment="1">
      <alignment horizontal="center" vertical="center" wrapText="1" readingOrder="2"/>
    </xf>
    <xf numFmtId="0" fontId="10" fillId="4" borderId="91" xfId="29" applyFont="1" applyFill="1" applyBorder="1" applyAlignment="1">
      <alignment horizontal="center" vertical="center" wrapText="1"/>
    </xf>
    <xf numFmtId="0" fontId="13" fillId="3" borderId="100" xfId="27" applyFill="1" applyBorder="1" applyAlignment="1">
      <alignment horizontal="center" vertical="center" wrapText="1" readingOrder="2"/>
    </xf>
    <xf numFmtId="0" fontId="13" fillId="3" borderId="100" xfId="27" applyFill="1" applyBorder="1">
      <alignment horizontal="right" vertical="center" wrapText="1" indent="1" readingOrder="2"/>
    </xf>
    <xf numFmtId="0" fontId="10" fillId="3" borderId="91" xfId="29" applyFont="1" applyFill="1" applyBorder="1">
      <alignment horizontal="left" vertical="center" wrapText="1" indent="1"/>
    </xf>
    <xf numFmtId="0" fontId="13" fillId="0" borderId="100" xfId="27" applyFill="1" applyBorder="1" applyAlignment="1">
      <alignment horizontal="center" vertical="center" wrapText="1" readingOrder="2"/>
    </xf>
    <xf numFmtId="0" fontId="10" fillId="3" borderId="101" xfId="27" applyFont="1" applyFill="1" applyBorder="1" applyAlignment="1">
      <alignment horizontal="center" vertical="center" wrapText="1" readingOrder="2"/>
    </xf>
    <xf numFmtId="0" fontId="14" fillId="3" borderId="96" xfId="29" applyFont="1" applyFill="1" applyBorder="1" applyAlignment="1">
      <alignment horizontal="center" vertical="center" wrapText="1"/>
    </xf>
    <xf numFmtId="167" fontId="10" fillId="4" borderId="18" xfId="25" applyNumberFormat="1" applyFont="1" applyFill="1" applyBorder="1">
      <alignment horizontal="right" vertical="center" indent="1"/>
    </xf>
    <xf numFmtId="167" fontId="4" fillId="4" borderId="18" xfId="41" applyNumberFormat="1" applyFont="1" applyFill="1" applyBorder="1" applyAlignment="1">
      <alignment horizontal="right" vertical="center" indent="1"/>
    </xf>
    <xf numFmtId="167" fontId="10" fillId="3" borderId="17" xfId="25" applyNumberFormat="1" applyFont="1" applyFill="1" applyBorder="1">
      <alignment horizontal="right" vertical="center" indent="1"/>
    </xf>
    <xf numFmtId="167" fontId="10" fillId="4" borderId="17" xfId="25" applyNumberFormat="1" applyFont="1" applyFill="1" applyBorder="1">
      <alignment horizontal="right" vertical="center" indent="1"/>
    </xf>
    <xf numFmtId="167" fontId="10" fillId="4" borderId="28" xfId="25" applyNumberFormat="1" applyFont="1" applyFill="1" applyBorder="1">
      <alignment horizontal="right" vertical="center" indent="1"/>
    </xf>
    <xf numFmtId="167" fontId="4" fillId="4" borderId="28" xfId="28" applyNumberFormat="1" applyFont="1" applyFill="1" applyBorder="1">
      <alignment horizontal="right" vertical="center" indent="1"/>
    </xf>
    <xf numFmtId="167" fontId="4" fillId="4" borderId="28" xfId="41" applyNumberFormat="1" applyFont="1" applyFill="1" applyBorder="1" applyAlignment="1">
      <alignment horizontal="right" vertical="center" indent="1"/>
    </xf>
  </cellXfs>
  <cellStyles count="46">
    <cellStyle name="Comma 2" xfId="41" xr:uid="{00000000-0005-0000-0000-000000000000}"/>
    <cellStyle name="H1" xfId="1" xr:uid="{00000000-0005-0000-0000-000001000000}"/>
    <cellStyle name="H1 2" xfId="2" xr:uid="{00000000-0005-0000-0000-000002000000}"/>
    <cellStyle name="H1 2 2" xfId="36" xr:uid="{00000000-0005-0000-0000-000003000000}"/>
    <cellStyle name="H2" xfId="3" xr:uid="{00000000-0005-0000-0000-000004000000}"/>
    <cellStyle name="H2 2" xfId="4" xr:uid="{00000000-0005-0000-0000-000005000000}"/>
    <cellStyle name="H2 2 2" xfId="37" xr:uid="{00000000-0005-0000-0000-000006000000}"/>
    <cellStyle name="had" xfId="5" xr:uid="{00000000-0005-0000-0000-000007000000}"/>
    <cellStyle name="had 2" xfId="6" xr:uid="{00000000-0005-0000-0000-000008000000}"/>
    <cellStyle name="had0" xfId="7" xr:uid="{00000000-0005-0000-0000-000009000000}"/>
    <cellStyle name="Had1" xfId="8" xr:uid="{00000000-0005-0000-0000-00000A000000}"/>
    <cellStyle name="Had2" xfId="9" xr:uid="{00000000-0005-0000-0000-00000B000000}"/>
    <cellStyle name="Had3" xfId="10" xr:uid="{00000000-0005-0000-0000-00000C000000}"/>
    <cellStyle name="inxa" xfId="11" xr:uid="{00000000-0005-0000-0000-00000D000000}"/>
    <cellStyle name="inxa 2" xfId="12" xr:uid="{00000000-0005-0000-0000-00000E000000}"/>
    <cellStyle name="inxe" xfId="13" xr:uid="{00000000-0005-0000-0000-00000F000000}"/>
    <cellStyle name="Normal" xfId="0" builtinId="0"/>
    <cellStyle name="Normal 2" xfId="14" xr:uid="{00000000-0005-0000-0000-000011000000}"/>
    <cellStyle name="Normal 2 2" xfId="15" xr:uid="{00000000-0005-0000-0000-000012000000}"/>
    <cellStyle name="Normal 2 2 2" xfId="39" xr:uid="{00000000-0005-0000-0000-000013000000}"/>
    <cellStyle name="Normal 2 3" xfId="32" xr:uid="{00000000-0005-0000-0000-000014000000}"/>
    <cellStyle name="Normal 3" xfId="35" xr:uid="{00000000-0005-0000-0000-000015000000}"/>
    <cellStyle name="Normal 3 2" xfId="42" xr:uid="{5B6F2A98-7768-4DF8-9424-7D861CA1AEA0}"/>
    <cellStyle name="Normal 4" xfId="40" xr:uid="{00000000-0005-0000-0000-000016000000}"/>
    <cellStyle name="Normal 4 2" xfId="43" xr:uid="{57077087-FA22-4902-B252-EFFDD47BE851}"/>
    <cellStyle name="Normal 4 3" xfId="44" xr:uid="{572B5F8D-49F3-4A4F-8E68-6E0B1FF20682}"/>
    <cellStyle name="NotA" xfId="16" xr:uid="{00000000-0005-0000-0000-000017000000}"/>
    <cellStyle name="Note" xfId="17" builtinId="10" customBuiltin="1"/>
    <cellStyle name="Note 2" xfId="38" xr:uid="{00000000-0005-0000-0000-000019000000}"/>
    <cellStyle name="T1" xfId="18" xr:uid="{00000000-0005-0000-0000-00001A000000}"/>
    <cellStyle name="T1 2" xfId="19" xr:uid="{00000000-0005-0000-0000-00001B000000}"/>
    <cellStyle name="T2" xfId="20" xr:uid="{00000000-0005-0000-0000-00001C000000}"/>
    <cellStyle name="T2 2" xfId="21" xr:uid="{00000000-0005-0000-0000-00001D000000}"/>
    <cellStyle name="T2 2 2" xfId="33" xr:uid="{00000000-0005-0000-0000-00001E000000}"/>
    <cellStyle name="T2 3" xfId="22" xr:uid="{00000000-0005-0000-0000-00001F000000}"/>
    <cellStyle name="T2 3 2" xfId="45" xr:uid="{76487C1A-AE37-4218-8C2E-0FD88487D390}"/>
    <cellStyle name="T2 4" xfId="23" xr:uid="{00000000-0005-0000-0000-000020000000}"/>
    <cellStyle name="Total" xfId="24" builtinId="25" customBuiltin="1"/>
    <cellStyle name="Total 2" xfId="34" xr:uid="{00000000-0005-0000-0000-000022000000}"/>
    <cellStyle name="Total1" xfId="25" xr:uid="{00000000-0005-0000-0000-000023000000}"/>
    <cellStyle name="TXT1" xfId="26" xr:uid="{00000000-0005-0000-0000-000024000000}"/>
    <cellStyle name="TXT1 2" xfId="27" xr:uid="{00000000-0005-0000-0000-000025000000}"/>
    <cellStyle name="TXT2" xfId="28" xr:uid="{00000000-0005-0000-0000-000026000000}"/>
    <cellStyle name="TXT3" xfId="29" xr:uid="{00000000-0005-0000-0000-000027000000}"/>
    <cellStyle name="TXT4" xfId="30" xr:uid="{00000000-0005-0000-0000-000028000000}"/>
    <cellStyle name="TXT5" xfId="31" xr:uid="{00000000-0005-0000-0000-000029000000}"/>
  </cellStyles>
  <dxfs count="28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theme="0"/>
        </left>
        <right/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medium">
          <color theme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1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2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1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2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1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1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1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1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1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1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1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1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1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1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>
        <left/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2"/>
      <border diagonalUp="0" diagonalDown="0" outline="0">
        <left/>
        <right style="medium">
          <color theme="0"/>
        </right>
        <top/>
        <bottom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/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/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/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/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auto="1"/>
        </top>
        <bottom style="thin">
          <color indexed="64"/>
        </bottom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/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auto="1"/>
        </top>
        <bottom style="thin">
          <color indexed="64"/>
        </bottom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auto="1"/>
        </top>
        <bottom style="thin">
          <color indexed="64"/>
        </bottom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auto="1"/>
        </top>
        <bottom style="thin">
          <color indexed="64"/>
        </bottom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auto="1"/>
        </top>
        <bottom style="thin">
          <color indexed="64"/>
        </bottom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auto="1"/>
        </top>
        <bottom style="thin">
          <color indexed="64"/>
        </bottom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auto="1"/>
        </top>
        <bottom style="thin">
          <color indexed="64"/>
        </bottom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auto="1"/>
        </top>
        <bottom style="thin">
          <color indexed="64"/>
        </bottom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auto="1"/>
        </top>
        <bottom style="thin">
          <color indexed="64"/>
        </bottom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auto="1"/>
        </top>
        <bottom style="thin">
          <color indexed="64"/>
        </bottom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auto="1"/>
        </top>
        <bottom style="thin">
          <color indexed="64"/>
        </bottom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auto="1"/>
        </top>
        <bottom style="thin">
          <color indexed="64"/>
        </bottom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auto="1"/>
        </top>
        <bottom style="thin">
          <color indexed="64"/>
        </bottom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auto="1"/>
        </top>
        <bottom style="thin">
          <color indexed="64"/>
        </bottom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/>
        <right style="medium">
          <color theme="0"/>
        </right>
        <top/>
        <bottom style="medium">
          <color theme="0"/>
        </bottom>
      </border>
    </dxf>
    <dxf>
      <border>
        <top style="thin">
          <color indexed="64"/>
        </top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medium">
          <color theme="0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1"/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/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medium">
          <color theme="0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medium">
          <color theme="0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medium">
          <color theme="0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medium">
          <color theme="0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medium">
          <color theme="0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medium">
          <color theme="0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medium">
          <color theme="0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medium">
          <color theme="0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medium">
          <color theme="0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medium">
          <color theme="0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medium">
          <color theme="0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medium">
          <color theme="0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medium">
          <color theme="0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/>
        <right style="medium">
          <color theme="0"/>
        </right>
        <top/>
        <bottom style="medium">
          <color theme="0"/>
        </bottom>
      </border>
    </dxf>
    <dxf>
      <border>
        <top style="thin">
          <color auto="1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1"/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/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 outline="0">
        <left/>
        <right style="medium">
          <color theme="0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2"/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1"/>
      <border diagonalUp="0" diagonalDown="0" outline="0">
        <left/>
        <right style="medium">
          <color theme="0"/>
        </right>
        <top/>
        <bottom style="medium">
          <color theme="0"/>
        </bottom>
      </border>
    </dxf>
    <dxf>
      <border>
        <top style="thin">
          <color auto="1"/>
        </top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medium">
          <color theme="0"/>
        </left>
        <right style="medium">
          <color theme="0"/>
        </right>
        <top/>
        <bottom/>
      </border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/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theme="0"/>
        </right>
        <top/>
        <bottom style="medium">
          <color theme="0"/>
        </bottom>
      </border>
    </dxf>
    <dxf>
      <border>
        <top style="thin">
          <color auto="1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fill>
        <patternFill>
          <bgColor theme="2"/>
        </patternFill>
      </fill>
    </dxf>
    <dxf>
      <border>
        <right/>
        <top/>
        <bottom/>
      </border>
    </dxf>
    <dxf>
      <font>
        <b/>
        <color theme="1"/>
      </font>
    </dxf>
    <dxf>
      <font>
        <b/>
        <color theme="1"/>
      </font>
      <border>
        <top style="thin">
          <color auto="1"/>
        </top>
      </border>
    </dxf>
    <dxf>
      <border>
        <top style="thin">
          <color auto="1"/>
        </top>
      </border>
    </dxf>
    <dxf>
      <font>
        <b/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9" defaultPivotStyle="PivotStyleLight16">
    <tableStyle name="VITAL" pivot="0" count="8" xr9:uid="{00000000-0011-0000-FFFF-FFFF00000000}">
      <tableStyleElement type="headerRow" dxfId="284"/>
      <tableStyleElement type="totalRow" dxfId="283"/>
      <tableStyleElement type="firstColumn" dxfId="282"/>
      <tableStyleElement type="lastColumn" dxfId="281"/>
      <tableStyleElement type="firstRowStripe" dxfId="280"/>
      <tableStyleElement type="secondRowStripe" dxfId="279"/>
      <tableStyleElement type="firstColumnStripe" dxfId="278"/>
      <tableStyleElement type="secondColumnStripe" dxfId="277"/>
    </tableStyle>
  </tableStyles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0.xml"/><Relationship Id="rId18" Type="http://schemas.openxmlformats.org/officeDocument/2006/relationships/chartsheet" Target="chartsheets/sheet6.xml"/><Relationship Id="rId26" Type="http://schemas.openxmlformats.org/officeDocument/2006/relationships/worksheet" Target="worksheets/sheet19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15.xml"/><Relationship Id="rId34" Type="http://schemas.openxmlformats.org/officeDocument/2006/relationships/worksheet" Target="worksheets/sheet25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5.xml"/><Relationship Id="rId29" Type="http://schemas.openxmlformats.org/officeDocument/2006/relationships/worksheet" Target="worksheets/sheet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worksheet" Target="worksheets/sheet17.xml"/><Relationship Id="rId32" Type="http://schemas.openxmlformats.org/officeDocument/2006/relationships/worksheet" Target="worksheets/sheet24.xml"/><Relationship Id="rId37" Type="http://schemas.openxmlformats.org/officeDocument/2006/relationships/worksheet" Target="worksheets/sheet28.xml"/><Relationship Id="rId40" Type="http://schemas.openxmlformats.org/officeDocument/2006/relationships/theme" Target="theme/theme1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1.xml"/><Relationship Id="rId23" Type="http://schemas.openxmlformats.org/officeDocument/2006/relationships/chartsheet" Target="chartsheets/sheet7.xml"/><Relationship Id="rId28" Type="http://schemas.openxmlformats.org/officeDocument/2006/relationships/worksheet" Target="worksheets/sheet20.xml"/><Relationship Id="rId36" Type="http://schemas.openxmlformats.org/officeDocument/2006/relationships/worksheet" Target="worksheets/sheet27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3.xml"/><Relationship Id="rId31" Type="http://schemas.openxmlformats.org/officeDocument/2006/relationships/worksheet" Target="worksheets/sheet23.xml"/><Relationship Id="rId44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2.xml"/><Relationship Id="rId14" Type="http://schemas.openxmlformats.org/officeDocument/2006/relationships/chartsheet" Target="chartsheets/sheet4.xml"/><Relationship Id="rId22" Type="http://schemas.openxmlformats.org/officeDocument/2006/relationships/worksheet" Target="worksheets/sheet16.xml"/><Relationship Id="rId27" Type="http://schemas.openxmlformats.org/officeDocument/2006/relationships/chartsheet" Target="chartsheets/sheet8.xml"/><Relationship Id="rId30" Type="http://schemas.openxmlformats.org/officeDocument/2006/relationships/worksheet" Target="worksheets/sheet22.xml"/><Relationship Id="rId35" Type="http://schemas.openxmlformats.org/officeDocument/2006/relationships/worksheet" Target="worksheets/sheet26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7.xml"/><Relationship Id="rId3" Type="http://schemas.openxmlformats.org/officeDocument/2006/relationships/worksheet" Target="worksheets/sheet3.xml"/><Relationship Id="rId12" Type="http://schemas.openxmlformats.org/officeDocument/2006/relationships/chartsheet" Target="chartsheets/sheet3.xml"/><Relationship Id="rId17" Type="http://schemas.openxmlformats.org/officeDocument/2006/relationships/worksheet" Target="worksheets/sheet12.xml"/><Relationship Id="rId25" Type="http://schemas.openxmlformats.org/officeDocument/2006/relationships/worksheet" Target="worksheets/sheet18.xml"/><Relationship Id="rId33" Type="http://schemas.openxmlformats.org/officeDocument/2006/relationships/chartsheet" Target="chartsheets/sheet9.xml"/><Relationship Id="rId38" Type="http://schemas.openxmlformats.org/officeDocument/2006/relationships/externalLink" Target="externalLinks/externalLink1.xml"/><Relationship Id="rId46" Type="http://schemas.openxmlformats.org/officeDocument/2006/relationships/customXml" Target="../customXml/item2.xml"/><Relationship Id="rId20" Type="http://schemas.openxmlformats.org/officeDocument/2006/relationships/worksheet" Target="worksheets/sheet14.xml"/><Relationship Id="rId41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ar-QA" sz="1400" b="1" i="0" baseline="0">
                <a:effectLst/>
              </a:rPr>
              <a:t>الواقعات الحيوية المسجلة</a:t>
            </a:r>
            <a:endParaRPr lang="en-US" sz="1400">
              <a:effectLst/>
            </a:endParaRPr>
          </a:p>
          <a:p>
            <a:pPr>
              <a:defRPr sz="1200"/>
            </a:pPr>
            <a:r>
              <a:rPr lang="en-US" sz="1200" b="1" i="0" baseline="0">
                <a:effectLst/>
              </a:rPr>
              <a:t>REGISTERED VITAL EVENTS</a:t>
            </a:r>
          </a:p>
          <a:p>
            <a:pPr>
              <a:defRPr sz="1200"/>
            </a:pPr>
            <a:r>
              <a:rPr lang="en-US" sz="1200" b="1" i="0" baseline="0">
                <a:effectLst/>
              </a:rPr>
              <a:t>2013 - 2022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417875"/>
          <c:y val="3.80597011197976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315944881889752E-2"/>
          <c:y val="0.23977611705472526"/>
          <c:w val="0.85251356080489926"/>
          <c:h val="0.63925471719042093"/>
        </c:manualLayout>
      </c:layout>
      <c:areaChart>
        <c:grouping val="stacked"/>
        <c:varyColors val="0"/>
        <c:ser>
          <c:idx val="3"/>
          <c:order val="0"/>
          <c:spPr>
            <a:solidFill>
              <a:schemeClr val="bg1"/>
            </a:solidFill>
          </c:spPr>
          <c:dLbls>
            <c:dLbl>
              <c:idx val="9"/>
              <c:layout>
                <c:manualLayout>
                  <c:x val="9.7341514546370952E-3"/>
                  <c:y val="-4.6604361827991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2D-43E3-885D-1899B23C29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'33'!$E$9:$E$18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'33'!$C$9:$C$18</c:f>
              <c:numCache>
                <c:formatCode>#,##0</c:formatCode>
                <c:ptCount val="10"/>
                <c:pt idx="0">
                  <c:v>2133</c:v>
                </c:pt>
                <c:pt idx="1">
                  <c:v>2366</c:v>
                </c:pt>
                <c:pt idx="2">
                  <c:v>2317</c:v>
                </c:pt>
                <c:pt idx="3">
                  <c:v>2347</c:v>
                </c:pt>
                <c:pt idx="4">
                  <c:v>2294</c:v>
                </c:pt>
                <c:pt idx="5">
                  <c:v>2385</c:v>
                </c:pt>
                <c:pt idx="6">
                  <c:v>2200</c:v>
                </c:pt>
                <c:pt idx="7">
                  <c:v>2811</c:v>
                </c:pt>
                <c:pt idx="8">
                  <c:v>2841</c:v>
                </c:pt>
                <c:pt idx="9">
                  <c:v>2792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2D-43E3-885D-1899B23C2949}"/>
            </c:ext>
          </c:extLst>
        </c:ser>
        <c:ser>
          <c:idx val="2"/>
          <c:order val="3"/>
          <c:tx>
            <c:strRef>
              <c:f>'33'!$D$6:$D$8</c:f>
              <c:strCache>
                <c:ptCount val="3"/>
                <c:pt idx="0">
                  <c:v>الزيادة الطبيعية
Natural Increase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  <a:prstDash val="solid"/>
            </a:ln>
          </c:spPr>
          <c:dLbls>
            <c:dLbl>
              <c:idx val="0"/>
              <c:layout>
                <c:manualLayout>
                  <c:x val="8.4354251283889677E-3"/>
                  <c:y val="2.5243417717697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2D-43E3-885D-1899B23C2949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2D-43E3-885D-1899B23C294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990033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'33'!$E$9:$E$18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'33'!$D$9:$D$18</c:f>
              <c:numCache>
                <c:formatCode>#,##0</c:formatCode>
                <c:ptCount val="10"/>
                <c:pt idx="0">
                  <c:v>21575</c:v>
                </c:pt>
                <c:pt idx="1">
                  <c:v>23077</c:v>
                </c:pt>
                <c:pt idx="2">
                  <c:v>24305</c:v>
                </c:pt>
                <c:pt idx="3">
                  <c:v>24469</c:v>
                </c:pt>
                <c:pt idx="4">
                  <c:v>25612</c:v>
                </c:pt>
                <c:pt idx="5">
                  <c:v>25684</c:v>
                </c:pt>
                <c:pt idx="6">
                  <c:v>26212</c:v>
                </c:pt>
                <c:pt idx="7">
                  <c:v>26203</c:v>
                </c:pt>
                <c:pt idx="8">
                  <c:v>23478</c:v>
                </c:pt>
                <c:pt idx="9">
                  <c:v>23524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A2-41E1-8A24-545517BA0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032128"/>
        <c:axId val="124034048"/>
      </c:areaChart>
      <c:lineChart>
        <c:grouping val="standard"/>
        <c:varyColors val="0"/>
        <c:ser>
          <c:idx val="0"/>
          <c:order val="1"/>
          <c:tx>
            <c:strRef>
              <c:f>'33'!$B$22</c:f>
              <c:strCache>
                <c:ptCount val="1"/>
                <c:pt idx="0">
                  <c:v>المواليد أحياء Births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-4.1615666539889982E-2"/>
                  <c:y val="-4.0024781194821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A1-420A-AF6A-070A4C2DE2EC}"/>
                </c:ext>
              </c:extLst>
            </c:dLbl>
            <c:dLbl>
              <c:idx val="9"/>
              <c:layout>
                <c:manualLayout>
                  <c:x val="-4.1717791948444258E-2"/>
                  <c:y val="-2.9657321163267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2D-43E3-885D-1899B23C294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tx2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'33'!$E$9:$E$18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'33'!$B$9:$B$18</c:f>
              <c:numCache>
                <c:formatCode>#,##0</c:formatCode>
                <c:ptCount val="10"/>
                <c:pt idx="0">
                  <c:v>23708</c:v>
                </c:pt>
                <c:pt idx="1">
                  <c:v>25443</c:v>
                </c:pt>
                <c:pt idx="2">
                  <c:v>26622</c:v>
                </c:pt>
                <c:pt idx="3">
                  <c:v>26816</c:v>
                </c:pt>
                <c:pt idx="4">
                  <c:v>27906</c:v>
                </c:pt>
                <c:pt idx="5">
                  <c:v>28069</c:v>
                </c:pt>
                <c:pt idx="6">
                  <c:v>28412</c:v>
                </c:pt>
                <c:pt idx="7">
                  <c:v>29014</c:v>
                </c:pt>
                <c:pt idx="8">
                  <c:v>26319</c:v>
                </c:pt>
                <c:pt idx="9">
                  <c:v>26316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A2-41E1-8A24-545517BA0324}"/>
            </c:ext>
          </c:extLst>
        </c:ser>
        <c:ser>
          <c:idx val="1"/>
          <c:order val="2"/>
          <c:tx>
            <c:strRef>
              <c:f>'33'!$C$6:$C$8</c:f>
              <c:strCache>
                <c:ptCount val="3"/>
                <c:pt idx="0">
                  <c:v>الوفيات
Deaths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905351199205852E-2"/>
                  <c:y val="-2.0982971726965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A1-420A-AF6A-070A4C2DE2E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'33'!$E$9:$E$18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'33'!$C$9:$C$18</c:f>
              <c:numCache>
                <c:formatCode>#,##0</c:formatCode>
                <c:ptCount val="10"/>
                <c:pt idx="0">
                  <c:v>2133</c:v>
                </c:pt>
                <c:pt idx="1">
                  <c:v>2366</c:v>
                </c:pt>
                <c:pt idx="2">
                  <c:v>2317</c:v>
                </c:pt>
                <c:pt idx="3">
                  <c:v>2347</c:v>
                </c:pt>
                <c:pt idx="4">
                  <c:v>2294</c:v>
                </c:pt>
                <c:pt idx="5">
                  <c:v>2385</c:v>
                </c:pt>
                <c:pt idx="6">
                  <c:v>2200</c:v>
                </c:pt>
                <c:pt idx="7">
                  <c:v>2811</c:v>
                </c:pt>
                <c:pt idx="8">
                  <c:v>2841</c:v>
                </c:pt>
                <c:pt idx="9">
                  <c:v>2792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A2-41E1-8A24-545517BA0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32128"/>
        <c:axId val="124034048"/>
      </c:lineChart>
      <c:catAx>
        <c:axId val="12403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السنوات</a:t>
                </a:r>
              </a:p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0.52814342015780802"/>
              <c:y val="0.93660855784469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03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0340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</a:t>
                </a:r>
              </a:p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edge"/>
              <c:yMode val="edge"/>
              <c:x val="2.325827123660076E-2"/>
              <c:y val="0.154209896771505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032128"/>
        <c:crosses val="autoZero"/>
        <c:crossBetween val="between"/>
        <c:majorUnit val="4000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rtl="0">
              <a:defRPr/>
            </a:pPr>
            <a:r>
              <a:rPr lang="ar-QA" sz="1400" b="1">
                <a:effectLst/>
              </a:rPr>
              <a:t>المواليد الأحياء المسجلون حسب الجنسية وفئة عمر الأم</a:t>
            </a:r>
            <a:endParaRPr lang="en-US" sz="1400">
              <a:effectLst/>
            </a:endParaRPr>
          </a:p>
          <a:p>
            <a:pPr rtl="0">
              <a:defRPr/>
            </a:pPr>
            <a:r>
              <a:rPr lang="en-US" sz="1200" b="1">
                <a:effectLst/>
              </a:rPr>
              <a:t>REGISTERED LIVE</a:t>
            </a:r>
            <a:r>
              <a:rPr lang="ar-QA" sz="1200" b="1">
                <a:effectLst/>
              </a:rPr>
              <a:t> </a:t>
            </a:r>
            <a:r>
              <a:rPr lang="en-US" sz="1200" b="1">
                <a:effectLst/>
              </a:rPr>
              <a:t> BIRTHS</a:t>
            </a:r>
            <a:r>
              <a:rPr lang="en-US" sz="1200" b="1" baseline="0">
                <a:effectLst/>
              </a:rPr>
              <a:t> </a:t>
            </a:r>
            <a:r>
              <a:rPr lang="en-US" sz="1200" b="1">
                <a:effectLst/>
              </a:rPr>
              <a:t>BY NATIONALITY &amp; AGE GROUP OF MOTHER</a:t>
            </a:r>
            <a:endParaRPr lang="en-US" sz="1200">
              <a:effectLst/>
            </a:endParaRPr>
          </a:p>
          <a:p>
            <a:pPr rtl="0">
              <a:defRPr/>
            </a:pPr>
            <a:r>
              <a:rPr lang="en-US" sz="1200" b="1">
                <a:effectLst/>
              </a:rPr>
              <a:t>2022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19879064555692E-2"/>
          <c:y val="0.21043772798977059"/>
          <c:w val="0.8663975188347639"/>
          <c:h val="0.64646464646464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'37'!$B$23</c:f>
              <c:strCache>
                <c:ptCount val="1"/>
                <c:pt idx="0">
                  <c:v>قطريون Qataris</c:v>
                </c:pt>
              </c:strCache>
            </c:strRef>
          </c:tx>
          <c:spPr>
            <a:solidFill>
              <a:srgbClr val="990033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'37'!$A$24:$A$31</c:f>
              <c:strCache>
                <c:ptCount val="8"/>
                <c:pt idx="0">
                  <c:v>أقل من 20
Less than 20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+</c:v>
                </c:pt>
              </c:strCache>
            </c:strRef>
          </c:cat>
          <c:val>
            <c:numRef>
              <c:f>'37'!$B$24:$B$31</c:f>
              <c:numCache>
                <c:formatCode>0</c:formatCode>
                <c:ptCount val="8"/>
                <c:pt idx="0">
                  <c:v>35</c:v>
                </c:pt>
                <c:pt idx="1">
                  <c:v>985</c:v>
                </c:pt>
                <c:pt idx="2">
                  <c:v>2271</c:v>
                </c:pt>
                <c:pt idx="3">
                  <c:v>2042</c:v>
                </c:pt>
                <c:pt idx="4">
                  <c:v>1308</c:v>
                </c:pt>
                <c:pt idx="5">
                  <c:v>476</c:v>
                </c:pt>
                <c:pt idx="6">
                  <c:v>31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2-44B5-BAB2-35C7A626DCC3}"/>
            </c:ext>
          </c:extLst>
        </c:ser>
        <c:ser>
          <c:idx val="1"/>
          <c:order val="1"/>
          <c:tx>
            <c:strRef>
              <c:f>'37'!$C$23</c:f>
              <c:strCache>
                <c:ptCount val="1"/>
                <c:pt idx="0">
                  <c:v>غير قطريين Non-Qataris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'37'!$A$24:$A$31</c:f>
              <c:strCache>
                <c:ptCount val="8"/>
                <c:pt idx="0">
                  <c:v>أقل من 20
Less than 20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+</c:v>
                </c:pt>
              </c:strCache>
            </c:strRef>
          </c:cat>
          <c:val>
            <c:numRef>
              <c:f>'37'!$C$24:$C$31</c:f>
              <c:numCache>
                <c:formatCode>0</c:formatCode>
                <c:ptCount val="8"/>
                <c:pt idx="0">
                  <c:v>151</c:v>
                </c:pt>
                <c:pt idx="1">
                  <c:v>1783</c:v>
                </c:pt>
                <c:pt idx="2">
                  <c:v>5096</c:v>
                </c:pt>
                <c:pt idx="3">
                  <c:v>7056</c:v>
                </c:pt>
                <c:pt idx="4">
                  <c:v>4071</c:v>
                </c:pt>
                <c:pt idx="5">
                  <c:v>931</c:v>
                </c:pt>
                <c:pt idx="6">
                  <c:v>61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B2-44B5-BAB2-35C7A626D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618048"/>
        <c:axId val="123619968"/>
      </c:barChart>
      <c:catAx>
        <c:axId val="1236180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 </a:t>
                </a:r>
                <a:r>
                  <a:rPr lang="ar-QA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</a:t>
                </a:r>
              </a:p>
            </c:rich>
          </c:tx>
          <c:layout>
            <c:manualLayout>
              <c:xMode val="edge"/>
              <c:yMode val="edge"/>
              <c:x val="2.2727272727273005E-2"/>
              <c:y val="0.14927065934939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61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61996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فئة عمر الأم</a:t>
                </a:r>
                <a:endPara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Mother's age roups</a:t>
                </a:r>
              </a:p>
            </c:rich>
          </c:tx>
          <c:layout>
            <c:manualLayout>
              <c:xMode val="edge"/>
              <c:yMode val="edge"/>
              <c:x val="0.42771192572552102"/>
              <c:y val="0.9223273983909795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618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573841784403935"/>
          <c:y val="0.14704404740720534"/>
          <c:w val="0.36466931303008632"/>
          <c:h val="6.0606060606060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800" b="1" i="0" baseline="0">
                <a:effectLst/>
              </a:rPr>
              <a:t>الوفيات المسجلة حسب الشهر والنوع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DEATHS BY MONTH AND GENDER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2022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19879064555692E-2"/>
          <c:y val="0.21043772798977059"/>
          <c:w val="0.87190582189682742"/>
          <c:h val="0.64646464646464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'39'!$B$25</c:f>
              <c:strCache>
                <c:ptCount val="1"/>
                <c:pt idx="0">
                  <c:v>ذكور Males</c:v>
                </c:pt>
              </c:strCache>
            </c:strRef>
          </c:tx>
          <c:spPr>
            <a:ln w="44450"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'39'!$A$26:$A$37</c:f>
              <c:strCache>
                <c:ptCount val="12"/>
                <c:pt idx="0">
                  <c:v>يناير
Jan</c:v>
                </c:pt>
                <c:pt idx="1">
                  <c:v>فبراير
Feb</c:v>
                </c:pt>
                <c:pt idx="2">
                  <c:v>مارس
Mar</c:v>
                </c:pt>
                <c:pt idx="3">
                  <c:v>ابريل
Apr</c:v>
                </c:pt>
                <c:pt idx="4">
                  <c:v>مايو
May</c:v>
                </c:pt>
                <c:pt idx="5">
                  <c:v>يونيو
Jun</c:v>
                </c:pt>
                <c:pt idx="6">
                  <c:v>يوليو
Jul</c:v>
                </c:pt>
                <c:pt idx="7">
                  <c:v>اغسطس
Aug</c:v>
                </c:pt>
                <c:pt idx="8">
                  <c:v>سبتمبر
  Sep</c:v>
                </c:pt>
                <c:pt idx="9">
                  <c:v>أكتوبر
  Oct</c:v>
                </c:pt>
                <c:pt idx="10">
                  <c:v>نوفمبر
  Nov</c:v>
                </c:pt>
                <c:pt idx="11">
                  <c:v>ديسمير
  Dec</c:v>
                </c:pt>
              </c:strCache>
            </c:strRef>
          </c:cat>
          <c:val>
            <c:numRef>
              <c:f>'39'!$B$26:$B$37</c:f>
              <c:numCache>
                <c:formatCode>#,##0</c:formatCode>
                <c:ptCount val="12"/>
                <c:pt idx="0">
                  <c:v>211</c:v>
                </c:pt>
                <c:pt idx="1">
                  <c:v>174</c:v>
                </c:pt>
                <c:pt idx="2">
                  <c:v>153</c:v>
                </c:pt>
                <c:pt idx="3">
                  <c:v>147</c:v>
                </c:pt>
                <c:pt idx="4">
                  <c:v>145</c:v>
                </c:pt>
                <c:pt idx="5">
                  <c:v>132</c:v>
                </c:pt>
                <c:pt idx="6">
                  <c:v>168</c:v>
                </c:pt>
                <c:pt idx="7">
                  <c:v>164</c:v>
                </c:pt>
                <c:pt idx="8">
                  <c:v>164</c:v>
                </c:pt>
                <c:pt idx="9">
                  <c:v>153</c:v>
                </c:pt>
                <c:pt idx="10">
                  <c:v>168</c:v>
                </c:pt>
                <c:pt idx="11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4-488B-B530-0E9998AFED43}"/>
            </c:ext>
          </c:extLst>
        </c:ser>
        <c:ser>
          <c:idx val="1"/>
          <c:order val="1"/>
          <c:tx>
            <c:strRef>
              <c:f>'39'!$C$25</c:f>
              <c:strCache>
                <c:ptCount val="1"/>
                <c:pt idx="0">
                  <c:v>إناث Females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44450">
              <a:noFill/>
            </a:ln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'39'!$A$26:$A$37</c:f>
              <c:strCache>
                <c:ptCount val="12"/>
                <c:pt idx="0">
                  <c:v>يناير
Jan</c:v>
                </c:pt>
                <c:pt idx="1">
                  <c:v>فبراير
Feb</c:v>
                </c:pt>
                <c:pt idx="2">
                  <c:v>مارس
Mar</c:v>
                </c:pt>
                <c:pt idx="3">
                  <c:v>ابريل
Apr</c:v>
                </c:pt>
                <c:pt idx="4">
                  <c:v>مايو
May</c:v>
                </c:pt>
                <c:pt idx="5">
                  <c:v>يونيو
Jun</c:v>
                </c:pt>
                <c:pt idx="6">
                  <c:v>يوليو
Jul</c:v>
                </c:pt>
                <c:pt idx="7">
                  <c:v>اغسطس
Aug</c:v>
                </c:pt>
                <c:pt idx="8">
                  <c:v>سبتمبر
  Sep</c:v>
                </c:pt>
                <c:pt idx="9">
                  <c:v>أكتوبر
  Oct</c:v>
                </c:pt>
                <c:pt idx="10">
                  <c:v>نوفمبر
  Nov</c:v>
                </c:pt>
                <c:pt idx="11">
                  <c:v>ديسمير
  Dec</c:v>
                </c:pt>
              </c:strCache>
            </c:strRef>
          </c:cat>
          <c:val>
            <c:numRef>
              <c:f>'39'!$C$26:$C$37</c:f>
              <c:numCache>
                <c:formatCode>#,##0</c:formatCode>
                <c:ptCount val="12"/>
                <c:pt idx="0">
                  <c:v>90</c:v>
                </c:pt>
                <c:pt idx="1">
                  <c:v>63</c:v>
                </c:pt>
                <c:pt idx="2">
                  <c:v>79</c:v>
                </c:pt>
                <c:pt idx="3">
                  <c:v>78</c:v>
                </c:pt>
                <c:pt idx="4">
                  <c:v>66</c:v>
                </c:pt>
                <c:pt idx="5">
                  <c:v>51</c:v>
                </c:pt>
                <c:pt idx="6">
                  <c:v>51</c:v>
                </c:pt>
                <c:pt idx="7">
                  <c:v>76</c:v>
                </c:pt>
                <c:pt idx="8">
                  <c:v>69</c:v>
                </c:pt>
                <c:pt idx="9">
                  <c:v>75</c:v>
                </c:pt>
                <c:pt idx="10">
                  <c:v>77</c:v>
                </c:pt>
                <c:pt idx="1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04-488B-B530-0E9998AFE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227264"/>
        <c:axId val="135237632"/>
      </c:barChart>
      <c:catAx>
        <c:axId val="13522726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minorGridlines>
          <c:spPr>
            <a:ln>
              <a:solidFill>
                <a:schemeClr val="bg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</a:t>
                </a:r>
                <a:r>
                  <a:rPr lang="ar-QA"/>
                  <a:t>العدد</a:t>
                </a:r>
              </a:p>
            </c:rich>
          </c:tx>
          <c:layout>
            <c:manualLayout>
              <c:xMode val="edge"/>
              <c:yMode val="edge"/>
              <c:x val="2.2727272727273005E-2"/>
              <c:y val="0.149270589487126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5237632"/>
        <c:crosses val="autoZero"/>
        <c:auto val="1"/>
        <c:lblAlgn val="ctr"/>
        <c:lblOffset val="100"/>
        <c:noMultiLvlLbl val="0"/>
      </c:catAx>
      <c:valAx>
        <c:axId val="135237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ar-QA" sz="1200"/>
                  <a:t>الشهر </a:t>
                </a: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4010571604632626"/>
              <c:y val="0.9405149805503504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5227264"/>
        <c:crosses val="autoZero"/>
        <c:crossBetween val="between"/>
      </c:valAx>
      <c:spPr>
        <a:ln w="9525" cap="sq" cmpd="sng">
          <a:prstDash val="solid"/>
        </a:ln>
      </c:spPr>
    </c:plotArea>
    <c:legend>
      <c:legendPos val="r"/>
      <c:layout>
        <c:manualLayout>
          <c:xMode val="edge"/>
          <c:yMode val="edge"/>
          <c:x val="0.61466264734032994"/>
          <c:y val="0.13172677506210934"/>
          <c:w val="0.31469618509893421"/>
          <c:h val="7.6587421988909346E-2"/>
        </c:manualLayout>
      </c:layout>
      <c:overlay val="0"/>
      <c:txPr>
        <a:bodyPr/>
        <a:lstStyle/>
        <a:p>
          <a:pPr>
            <a:defRPr sz="11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400" b="1" i="0" baseline="0">
                <a:effectLst/>
              </a:rPr>
              <a:t>الوفيات المسجلة حسب الجنسية وفئات العمر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DEATHS BY NATIONALITY AND AGE GROUPS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2022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94274704495263"/>
          <c:y val="1.57407399210130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19879064555692E-2"/>
          <c:y val="0.21043772798977059"/>
          <c:w val="0.8663975188347639"/>
          <c:h val="0.64646464646464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'40'!$E$43</c:f>
              <c:strCache>
                <c:ptCount val="1"/>
                <c:pt idx="0">
                  <c:v>قطريون Qataris</c:v>
                </c:pt>
              </c:strCache>
            </c:strRef>
          </c:tx>
          <c:spPr>
            <a:solidFill>
              <a:srgbClr val="990033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'40'!$G$44:$G$57</c:f>
              <c:strCache>
                <c:ptCount val="14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65+</c:v>
                </c:pt>
              </c:strCache>
            </c:strRef>
          </c:cat>
          <c:val>
            <c:numRef>
              <c:f>'40'!$E$44:$E$57</c:f>
              <c:numCache>
                <c:formatCode>#,##0</c:formatCode>
                <c:ptCount val="14"/>
                <c:pt idx="0">
                  <c:v>62</c:v>
                </c:pt>
                <c:pt idx="1">
                  <c:v>2</c:v>
                </c:pt>
                <c:pt idx="2" formatCode="General">
                  <c:v>6</c:v>
                </c:pt>
                <c:pt idx="3" formatCode="General">
                  <c:v>38</c:v>
                </c:pt>
                <c:pt idx="4" formatCode="General">
                  <c:v>22</c:v>
                </c:pt>
                <c:pt idx="5" formatCode="General">
                  <c:v>25</c:v>
                </c:pt>
                <c:pt idx="6" formatCode="General">
                  <c:v>16</c:v>
                </c:pt>
                <c:pt idx="7" formatCode="General">
                  <c:v>13</c:v>
                </c:pt>
                <c:pt idx="8" formatCode="General">
                  <c:v>30</c:v>
                </c:pt>
                <c:pt idx="9" formatCode="General">
                  <c:v>26</c:v>
                </c:pt>
                <c:pt idx="10" formatCode="General">
                  <c:v>51</c:v>
                </c:pt>
                <c:pt idx="11" formatCode="General">
                  <c:v>56</c:v>
                </c:pt>
                <c:pt idx="12" formatCode="General">
                  <c:v>82</c:v>
                </c:pt>
                <c:pt idx="13">
                  <c:v>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71-4D18-A308-E369037E4AD6}"/>
            </c:ext>
          </c:extLst>
        </c:ser>
        <c:ser>
          <c:idx val="1"/>
          <c:order val="1"/>
          <c:tx>
            <c:strRef>
              <c:f>'40'!$F$43</c:f>
              <c:strCache>
                <c:ptCount val="1"/>
                <c:pt idx="0">
                  <c:v>غير قطريين Non-Qataris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'40'!$G$44:$G$57</c:f>
              <c:strCache>
                <c:ptCount val="14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65+</c:v>
                </c:pt>
              </c:strCache>
            </c:strRef>
          </c:cat>
          <c:val>
            <c:numRef>
              <c:f>'40'!$F$44:$F$57</c:f>
              <c:numCache>
                <c:formatCode>General</c:formatCode>
                <c:ptCount val="14"/>
                <c:pt idx="0" formatCode="#,##0">
                  <c:v>149</c:v>
                </c:pt>
                <c:pt idx="1">
                  <c:v>11</c:v>
                </c:pt>
                <c:pt idx="2">
                  <c:v>14</c:v>
                </c:pt>
                <c:pt idx="3">
                  <c:v>22</c:v>
                </c:pt>
                <c:pt idx="4">
                  <c:v>59</c:v>
                </c:pt>
                <c:pt idx="5">
                  <c:v>115</c:v>
                </c:pt>
                <c:pt idx="6">
                  <c:v>139</c:v>
                </c:pt>
                <c:pt idx="7">
                  <c:v>170</c:v>
                </c:pt>
                <c:pt idx="8">
                  <c:v>146</c:v>
                </c:pt>
                <c:pt idx="9">
                  <c:v>150</c:v>
                </c:pt>
                <c:pt idx="10">
                  <c:v>157</c:v>
                </c:pt>
                <c:pt idx="11">
                  <c:v>155</c:v>
                </c:pt>
                <c:pt idx="12">
                  <c:v>120</c:v>
                </c:pt>
                <c:pt idx="13" formatCode="#,##0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71-4D18-A308-E369037E4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5457408"/>
        <c:axId val="135267072"/>
      </c:barChart>
      <c:catAx>
        <c:axId val="13545740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</a:t>
                </a:r>
                <a:r>
                  <a:rPr lang="ar-QA"/>
                  <a:t>العدد</a:t>
                </a:r>
              </a:p>
            </c:rich>
          </c:tx>
          <c:layout>
            <c:manualLayout>
              <c:xMode val="edge"/>
              <c:yMode val="edge"/>
              <c:x val="2.2727272727273005E-2"/>
              <c:y val="0.149270659349399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 rtl="0"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526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2670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marL="0" marR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QA" sz="1200"/>
                  <a:t>فئات العمر </a:t>
                </a:r>
                <a:r>
                  <a:rPr lang="en-US" sz="1050" b="0" i="0" baseline="0">
                    <a:effectLst/>
                    <a:latin typeface="Arial" pitchFamily="34" charset="0"/>
                    <a:cs typeface="Arial" pitchFamily="34" charset="0"/>
                  </a:rPr>
                  <a:t>Age groups</a:t>
                </a:r>
                <a:endParaRPr lang="en-US" sz="500">
                  <a:effectLst/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5885815925902143"/>
              <c:y val="0.9337822671156004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5457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32799331543568"/>
          <c:y val="0.14485760750496868"/>
          <c:w val="0.32456634854047867"/>
          <c:h val="7.0133951914579523E-2"/>
        </c:manualLayout>
      </c:layout>
      <c:overlay val="0"/>
      <c:txPr>
        <a:bodyPr/>
        <a:lstStyle/>
        <a:p>
          <a:pPr>
            <a:defRPr sz="11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400" b="1" i="0" baseline="0">
                <a:effectLst/>
              </a:rPr>
              <a:t>الوفيات المسجلة حسب الجنسية وسبب الوفاة (المراجعة العاشرة القائمة الاساسية)</a:t>
            </a:r>
            <a:r>
              <a:rPr lang="en-US" sz="1400" b="1" i="0" baseline="0">
                <a:effectLst/>
              </a:rPr>
              <a:t> </a:t>
            </a:r>
            <a:r>
              <a:rPr lang="ar-SA" sz="1400" b="1" i="0" baseline="0">
                <a:effectLst/>
              </a:rPr>
              <a:t> 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Deaths By Nationality And Cause Of Death (ICD 10 Basic List)</a:t>
            </a:r>
            <a:r>
              <a:rPr lang="en-US" sz="1200" b="1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 baseline="0">
                <a:solidFill>
                  <a:schemeClr val="bg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l</a:t>
            </a: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  <a:p>
            <a:pPr>
              <a:defRPr/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2022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3260631323095479"/>
          <c:y val="1.57407399210130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115238568291784E-2"/>
          <c:y val="0.19640070009995103"/>
          <c:w val="0.87442467780493249"/>
          <c:h val="0.532199551504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'41'!$C$27</c:f>
              <c:strCache>
                <c:ptCount val="1"/>
                <c:pt idx="0">
                  <c:v>قطريون
Qataris</c:v>
                </c:pt>
              </c:strCache>
            </c:strRef>
          </c:tx>
          <c:spPr>
            <a:solidFill>
              <a:srgbClr val="990033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'41'!$B$28:$B$35</c:f>
              <c:strCache>
                <c:ptCount val="8"/>
                <c:pt idx="0">
                  <c:v>الأورام
 Neoplasms</c:v>
                </c:pt>
                <c:pt idx="1">
                  <c:v>أمراض الجهاز الدوري
Diseases of the circulatory system</c:v>
                </c:pt>
                <c:pt idx="2">
                  <c:v> أمراض الغدد الصماء والتغذية
 Endocrine, nutritional and metabolic diseases</c:v>
                </c:pt>
                <c:pt idx="3">
                  <c:v>الاسباب الخارجية  للوفاة
 External causes of mortality</c:v>
                </c:pt>
                <c:pt idx="4">
                  <c:v>أمراض الجهاز التنفسي
Diseases of the respiratory system</c:v>
                </c:pt>
                <c:pt idx="5">
                  <c:v>أمراض الجهاز البولي التناسلي
 Diseases of the genitourinary system</c:v>
                </c:pt>
                <c:pt idx="6">
                  <c:v>الأعراض والعلامات والنتائج  السريرية  والمعملية التي لم تصنف في مكان اخر
 Symptoms, signs and abnormal clinical and laboratory findings, not elsewhere classified</c:v>
                </c:pt>
                <c:pt idx="7">
                  <c:v>أخرى
Other</c:v>
                </c:pt>
              </c:strCache>
            </c:strRef>
          </c:cat>
          <c:val>
            <c:numRef>
              <c:f>'41'!$C$28:$C$35</c:f>
              <c:numCache>
                <c:formatCode>#,##0</c:formatCode>
                <c:ptCount val="8"/>
                <c:pt idx="0">
                  <c:v>120</c:v>
                </c:pt>
                <c:pt idx="1">
                  <c:v>284</c:v>
                </c:pt>
                <c:pt idx="2">
                  <c:v>70</c:v>
                </c:pt>
                <c:pt idx="3">
                  <c:v>92</c:v>
                </c:pt>
                <c:pt idx="4">
                  <c:v>85</c:v>
                </c:pt>
                <c:pt idx="5">
                  <c:v>75</c:v>
                </c:pt>
                <c:pt idx="6">
                  <c:v>40</c:v>
                </c:pt>
                <c:pt idx="7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A-4B2F-A856-F56771546D8C}"/>
            </c:ext>
          </c:extLst>
        </c:ser>
        <c:ser>
          <c:idx val="1"/>
          <c:order val="1"/>
          <c:tx>
            <c:strRef>
              <c:f>'41'!$D$27</c:f>
              <c:strCache>
                <c:ptCount val="1"/>
                <c:pt idx="0">
                  <c:v>غير قطريين
Non-Qataris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'41'!$B$28:$B$35</c:f>
              <c:strCache>
                <c:ptCount val="8"/>
                <c:pt idx="0">
                  <c:v>الأورام
 Neoplasms</c:v>
                </c:pt>
                <c:pt idx="1">
                  <c:v>أمراض الجهاز الدوري
Diseases of the circulatory system</c:v>
                </c:pt>
                <c:pt idx="2">
                  <c:v> أمراض الغدد الصماء والتغذية
 Endocrine, nutritional and metabolic diseases</c:v>
                </c:pt>
                <c:pt idx="3">
                  <c:v>الاسباب الخارجية  للوفاة
 External causes of mortality</c:v>
                </c:pt>
                <c:pt idx="4">
                  <c:v>أمراض الجهاز التنفسي
Diseases of the respiratory system</c:v>
                </c:pt>
                <c:pt idx="5">
                  <c:v>أمراض الجهاز البولي التناسلي
 Diseases of the genitourinary system</c:v>
                </c:pt>
                <c:pt idx="6">
                  <c:v>الأعراض والعلامات والنتائج  السريرية  والمعملية التي لم تصنف في مكان اخر
 Symptoms, signs and abnormal clinical and laboratory findings, not elsewhere classified</c:v>
                </c:pt>
                <c:pt idx="7">
                  <c:v>أخرى
Other</c:v>
                </c:pt>
              </c:strCache>
            </c:strRef>
          </c:cat>
          <c:val>
            <c:numRef>
              <c:f>'41'!$D$28:$D$35</c:f>
              <c:numCache>
                <c:formatCode>#,##0</c:formatCode>
                <c:ptCount val="8"/>
                <c:pt idx="0">
                  <c:v>223</c:v>
                </c:pt>
                <c:pt idx="1">
                  <c:v>690</c:v>
                </c:pt>
                <c:pt idx="2">
                  <c:v>73</c:v>
                </c:pt>
                <c:pt idx="3">
                  <c:v>374</c:v>
                </c:pt>
                <c:pt idx="4">
                  <c:v>119</c:v>
                </c:pt>
                <c:pt idx="5">
                  <c:v>54</c:v>
                </c:pt>
                <c:pt idx="6">
                  <c:v>40</c:v>
                </c:pt>
                <c:pt idx="7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BA-4B2F-A856-F56771546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axId val="135463680"/>
        <c:axId val="135465600"/>
      </c:barChart>
      <c:catAx>
        <c:axId val="135463680"/>
        <c:scaling>
          <c:orientation val="minMax"/>
        </c:scaling>
        <c:delete val="0"/>
        <c:axPos val="b"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/>
                  <a:t>سبب الوفاة</a:t>
                </a:r>
              </a:p>
              <a:p>
                <a:pPr>
                  <a:defRPr/>
                </a:pPr>
                <a:r>
                  <a:rPr lang="en-US"/>
                  <a:t>Cause</a:t>
                </a:r>
                <a:r>
                  <a:rPr lang="en-US" baseline="0"/>
                  <a:t> of Death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959263930232785"/>
              <c:y val="0.901876583037714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546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65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5463680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5563954271976366"/>
          <c:y val="0.1304840177806057"/>
          <c:w val="0.28006164528458355"/>
          <c:h val="6.7882676281626406E-2"/>
        </c:manualLayout>
      </c:layout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/>
            </a:pPr>
            <a:r>
              <a:rPr lang="ar-QA" sz="1400" b="1" i="0" baseline="0">
                <a:effectLst/>
                <a:cs typeface="+mn-cs"/>
              </a:rPr>
              <a:t>وفيات الأطفال الرضع المسجلة حسب الجنسية</a:t>
            </a:r>
            <a:endParaRPr lang="en-US" sz="1400">
              <a:effectLst/>
              <a:cs typeface="+mn-cs"/>
            </a:endParaRPr>
          </a:p>
          <a:p>
            <a:pPr rtl="0"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INFANT DEATHS BY NATIONALITY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rtl="0"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2013 - 2022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302904502627849"/>
          <c:y val="4.43564374878589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381530683198175E-2"/>
          <c:y val="0.25314583537942875"/>
          <c:w val="0.87939884076990371"/>
          <c:h val="0.63874600509325663"/>
        </c:manualLayout>
      </c:layout>
      <c:lineChart>
        <c:grouping val="standard"/>
        <c:varyColors val="0"/>
        <c:ser>
          <c:idx val="1"/>
          <c:order val="0"/>
          <c:tx>
            <c:strRef>
              <c:f>'42'!$A$21</c:f>
              <c:strCache>
                <c:ptCount val="1"/>
                <c:pt idx="0">
                  <c:v>قطريون Qataris</c:v>
                </c:pt>
              </c:strCache>
            </c:strRef>
          </c:tx>
          <c:spPr>
            <a:ln>
              <a:solidFill>
                <a:srgbClr val="990033"/>
              </a:solidFill>
            </a:ln>
          </c:spPr>
          <c:marker>
            <c:spPr>
              <a:solidFill>
                <a:srgbClr val="990033"/>
              </a:solidFill>
            </c:spPr>
          </c:marker>
          <c:dPt>
            <c:idx val="5"/>
            <c:marker>
              <c:spPr>
                <a:solidFill>
                  <a:srgbClr val="990033"/>
                </a:solidFill>
                <a:ln>
                  <a:solidFill>
                    <a:srgbClr val="990033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9D6-416B-A67A-855B979B86E6}"/>
              </c:ext>
            </c:extLst>
          </c:dPt>
          <c:dLbls>
            <c:dLbl>
              <c:idx val="0"/>
              <c:layout>
                <c:manualLayout>
                  <c:x val="-6.9359444233149841E-3"/>
                  <c:y val="2.5325883801056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D6-416B-A67A-855B979B86E6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D6-416B-A67A-855B979B86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'42'!$N$10:$N$19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'42'!$E$10:$E$19</c:f>
              <c:numCache>
                <c:formatCode>#,##0</c:formatCode>
                <c:ptCount val="10"/>
                <c:pt idx="0">
                  <c:v>58</c:v>
                </c:pt>
                <c:pt idx="1">
                  <c:v>58</c:v>
                </c:pt>
                <c:pt idx="2">
                  <c:v>69</c:v>
                </c:pt>
                <c:pt idx="3">
                  <c:v>53</c:v>
                </c:pt>
                <c:pt idx="4">
                  <c:v>44</c:v>
                </c:pt>
                <c:pt idx="5">
                  <c:v>55</c:v>
                </c:pt>
                <c:pt idx="6">
                  <c:v>28</c:v>
                </c:pt>
                <c:pt idx="7">
                  <c:v>39</c:v>
                </c:pt>
                <c:pt idx="8">
                  <c:v>51</c:v>
                </c:pt>
                <c:pt idx="9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D6-416B-A67A-855B979B86E6}"/>
            </c:ext>
          </c:extLst>
        </c:ser>
        <c:ser>
          <c:idx val="0"/>
          <c:order val="1"/>
          <c:tx>
            <c:strRef>
              <c:f>'42'!$A$22</c:f>
              <c:strCache>
                <c:ptCount val="1"/>
                <c:pt idx="0">
                  <c:v>غير قطريين Non-Qataris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2.9130966577922975E-2"/>
                  <c:y val="-3.1657561706253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D6-416B-A67A-855B979B86E6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D6-416B-A67A-855B979B86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'42'!$N$10:$N$19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'42'!$I$10:$I$19</c:f>
              <c:numCache>
                <c:formatCode>#,##0</c:formatCode>
                <c:ptCount val="10"/>
                <c:pt idx="0">
                  <c:v>100</c:v>
                </c:pt>
                <c:pt idx="1">
                  <c:v>110</c:v>
                </c:pt>
                <c:pt idx="2">
                  <c:v>128</c:v>
                </c:pt>
                <c:pt idx="3">
                  <c:v>108</c:v>
                </c:pt>
                <c:pt idx="4">
                  <c:v>107</c:v>
                </c:pt>
                <c:pt idx="5">
                  <c:v>117</c:v>
                </c:pt>
                <c:pt idx="6">
                  <c:v>109</c:v>
                </c:pt>
                <c:pt idx="7">
                  <c:v>114</c:v>
                </c:pt>
                <c:pt idx="8">
                  <c:v>81</c:v>
                </c:pt>
                <c:pt idx="9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9D6-416B-A67A-855B979B8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60320"/>
        <c:axId val="136766208"/>
      </c:lineChart>
      <c:catAx>
        <c:axId val="13676032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Years</a:t>
                </a:r>
                <a:r>
                  <a:rPr lang="en-US" sz="1200" b="1" baseline="0"/>
                  <a:t>  </a:t>
                </a:r>
                <a:r>
                  <a:rPr lang="ar-QA" sz="1200" b="1"/>
                  <a:t>السنوات </a:t>
                </a:r>
                <a:endParaRPr lang="en-US" sz="1200" b="1"/>
              </a:p>
            </c:rich>
          </c:tx>
          <c:layout>
            <c:manualLayout>
              <c:xMode val="edge"/>
              <c:yMode val="edge"/>
              <c:x val="0.46470707485992124"/>
              <c:y val="0.9386463846885423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766208"/>
        <c:crosses val="autoZero"/>
        <c:auto val="1"/>
        <c:lblAlgn val="ctr"/>
        <c:lblOffset val="100"/>
        <c:noMultiLvlLbl val="0"/>
      </c:catAx>
      <c:valAx>
        <c:axId val="1367662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5658050347081821E-2"/>
              <c:y val="0.1414955387436102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760320"/>
        <c:crosses val="autoZero"/>
        <c:crossBetween val="between"/>
        <c:minorUnit val="5"/>
      </c:valAx>
    </c:plotArea>
    <c:legend>
      <c:legendPos val="r"/>
      <c:layout>
        <c:manualLayout>
          <c:xMode val="edge"/>
          <c:yMode val="edge"/>
          <c:x val="0.52203150229302264"/>
          <c:y val="0.17657737279498445"/>
          <c:w val="0.43512357770342247"/>
          <c:h val="6.4531880752865284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ar-QA" sz="16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عقود الزواج وإشهادات الطلاق المسجلة حسب جنسية الزوج</a:t>
            </a:r>
          </a:p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ar-QA" sz="12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 </a:t>
            </a:r>
            <a:r>
              <a:rPr lang="en-US" sz="12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REGISTERED MARRIAGES AND DIVORCES BY HUSBAND'S NATIONALITY</a:t>
            </a:r>
          </a:p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2018 - 2022</a:t>
            </a:r>
          </a:p>
        </c:rich>
      </c:tx>
      <c:layout>
        <c:manualLayout>
          <c:xMode val="edge"/>
          <c:yMode val="edge"/>
          <c:x val="0.19687499999999997"/>
          <c:y val="2.0602218700475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8729221347331E-2"/>
          <c:y val="0.32000932604067528"/>
          <c:w val="0.8579518582105089"/>
          <c:h val="0.59595859384178862"/>
        </c:manualLayout>
      </c:layout>
      <c:lineChart>
        <c:grouping val="standard"/>
        <c:varyColors val="0"/>
        <c:ser>
          <c:idx val="0"/>
          <c:order val="0"/>
          <c:tx>
            <c:strRef>
              <c:f>'46'!$B$8</c:f>
              <c:strCache>
                <c:ptCount val="1"/>
                <c:pt idx="0">
                  <c:v>قطريون 
Qataris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93594442331499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8C3-9533-710F6B77A08F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8C3-9533-710F6B77A0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'46'!$H$9:$H$13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'46'!$B$9:$B$13</c:f>
              <c:numCache>
                <c:formatCode>#,##0</c:formatCode>
                <c:ptCount val="5"/>
                <c:pt idx="0">
                  <c:v>2184</c:v>
                </c:pt>
                <c:pt idx="1">
                  <c:v>2077</c:v>
                </c:pt>
                <c:pt idx="2">
                  <c:v>2694</c:v>
                </c:pt>
                <c:pt idx="3">
                  <c:v>2429</c:v>
                </c:pt>
                <c:pt idx="4">
                  <c:v>2069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80-4026-A787-334113B089B0}"/>
            </c:ext>
          </c:extLst>
        </c:ser>
        <c:ser>
          <c:idx val="1"/>
          <c:order val="1"/>
          <c:tx>
            <c:strRef>
              <c:f>'46'!$C$8</c:f>
              <c:strCache>
                <c:ptCount val="1"/>
                <c:pt idx="0">
                  <c:v>غير قطريين
Non-Qataris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19787757916097E-2"/>
                  <c:y val="-4.22098063350936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8C3-9533-710F6B77A08F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8C3-9533-710F6B77A0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'46'!$H$9:$H$13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'46'!$C$9:$C$13</c:f>
              <c:numCache>
                <c:formatCode>#,##0</c:formatCode>
                <c:ptCount val="5"/>
                <c:pt idx="0">
                  <c:v>1574</c:v>
                </c:pt>
                <c:pt idx="1">
                  <c:v>1544</c:v>
                </c:pt>
                <c:pt idx="2">
                  <c:v>1553</c:v>
                </c:pt>
                <c:pt idx="3">
                  <c:v>1961</c:v>
                </c:pt>
                <c:pt idx="4">
                  <c:v>1873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80-4026-A787-334113B089B0}"/>
            </c:ext>
          </c:extLst>
        </c:ser>
        <c:ser>
          <c:idx val="2"/>
          <c:order val="2"/>
          <c:tx>
            <c:strRef>
              <c:f>'46'!$E$8</c:f>
              <c:strCache>
                <c:ptCount val="1"/>
                <c:pt idx="0">
                  <c:v>قطريون 
Qataris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410036650185700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8C3-9533-710F6B77A08F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8C3-9533-710F6B77A0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'46'!$H$9:$H$13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'46'!$E$9:$E$13</c:f>
              <c:numCache>
                <c:formatCode>#,##0</c:formatCode>
                <c:ptCount val="5"/>
                <c:pt idx="0">
                  <c:v>799</c:v>
                </c:pt>
                <c:pt idx="1">
                  <c:v>1115</c:v>
                </c:pt>
                <c:pt idx="2">
                  <c:v>1144</c:v>
                </c:pt>
                <c:pt idx="3">
                  <c:v>1324</c:v>
                </c:pt>
                <c:pt idx="4">
                  <c:v>1373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0-4026-A787-334113B089B0}"/>
            </c:ext>
          </c:extLst>
        </c:ser>
        <c:ser>
          <c:idx val="3"/>
          <c:order val="3"/>
          <c:tx>
            <c:strRef>
              <c:f>'46'!$F$8</c:f>
              <c:strCache>
                <c:ptCount val="1"/>
                <c:pt idx="0">
                  <c:v>غير قطريين
Non-Qataris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777233193878983E-2"/>
                  <c:y val="-1.547675020079534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8C3-9533-710F6B77A08F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8C3-9533-710F6B77A0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'46'!$H$9:$H$13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'46'!$F$9:$F$13</c:f>
              <c:numCache>
                <c:formatCode>#,##0</c:formatCode>
                <c:ptCount val="5"/>
                <c:pt idx="0">
                  <c:v>383</c:v>
                </c:pt>
                <c:pt idx="1">
                  <c:v>718</c:v>
                </c:pt>
                <c:pt idx="2">
                  <c:v>684</c:v>
                </c:pt>
                <c:pt idx="3">
                  <c:v>817</c:v>
                </c:pt>
                <c:pt idx="4">
                  <c:v>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80-4026-A787-334113B08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61216"/>
        <c:axId val="139567872"/>
      </c:lineChart>
      <c:catAx>
        <c:axId val="139561216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السنوات </a:t>
                </a: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0.47071948818897635"/>
              <c:y val="0.959871322914254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56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567872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edge"/>
              <c:yMode val="edge"/>
              <c:x val="1.536863288494E-2"/>
              <c:y val="0.222277837242642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5612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01520122484688"/>
          <c:y val="0.23469133432550501"/>
          <c:w val="0.76145855205599577"/>
          <c:h val="5.86370839936608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600">
                <a:cs typeface="+mn-cs"/>
              </a:rPr>
              <a:t>التوزيع النسبي لعقود الزواج حسب جنسية الزوج</a:t>
            </a:r>
          </a:p>
          <a:p>
            <a:pPr>
              <a:defRPr/>
            </a:pPr>
            <a:r>
              <a:rPr lang="en-US" sz="1200">
                <a:latin typeface="Arial" pitchFamily="34" charset="0"/>
                <a:cs typeface="Arial" pitchFamily="34" charset="0"/>
              </a:rPr>
              <a:t>PERCENTAGE</a:t>
            </a:r>
            <a:r>
              <a:rPr lang="en-US" sz="1200" baseline="0">
                <a:latin typeface="Arial" pitchFamily="34" charset="0"/>
                <a:cs typeface="Arial" pitchFamily="34" charset="0"/>
              </a:rPr>
              <a:t> DISTRUBATION OF </a:t>
            </a:r>
            <a:r>
              <a:rPr lang="en-US" sz="1200">
                <a:latin typeface="Arial" pitchFamily="34" charset="0"/>
                <a:cs typeface="Arial" pitchFamily="34" charset="0"/>
              </a:rPr>
              <a:t>MARRIAGES BY NATIONALITY OF HUSBAND</a:t>
            </a:r>
          </a:p>
          <a:p>
            <a:pPr>
              <a:defRPr/>
            </a:pPr>
            <a:r>
              <a:rPr lang="en-US" sz="1200">
                <a:latin typeface="Arial" pitchFamily="34" charset="0"/>
                <a:cs typeface="Arial" pitchFamily="34" charset="0"/>
              </a:rPr>
              <a:t>2022</a:t>
            </a:r>
          </a:p>
        </c:rich>
      </c:tx>
      <c:layout>
        <c:manualLayout>
          <c:xMode val="edge"/>
          <c:yMode val="edge"/>
          <c:x val="0.19491466521715889"/>
          <c:y val="1.36060071698547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765373853061756"/>
          <c:y val="0.21649425134989575"/>
          <c:w val="0.41500932734647838"/>
          <c:h val="0.67631149641648924"/>
        </c:manualLayout>
      </c:layout>
      <c:pieChart>
        <c:varyColors val="1"/>
        <c:ser>
          <c:idx val="0"/>
          <c:order val="0"/>
          <c:tx>
            <c:strRef>
              <c:f>'49'!$B$19</c:f>
              <c:strCache>
                <c:ptCount val="1"/>
                <c:pt idx="0">
                  <c:v>جنسية الزوج Nationality of Husband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dLbls>
            <c:dLbl>
              <c:idx val="0"/>
              <c:layout>
                <c:manualLayout>
                  <c:x val="9.9954339385263935E-2"/>
                  <c:y val="-4.503654214940311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71-4899-8E2E-9387245A32A1}"/>
                </c:ext>
              </c:extLst>
            </c:dLbl>
            <c:dLbl>
              <c:idx val="1"/>
              <c:layout>
                <c:manualLayout>
                  <c:x val="-1.8408358481230729E-2"/>
                  <c:y val="4.480673253140898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71-4899-8E2E-9387245A32A1}"/>
                </c:ext>
              </c:extLst>
            </c:dLbl>
            <c:dLbl>
              <c:idx val="2"/>
              <c:numFmt formatCode="0.0%" sourceLinked="0"/>
              <c:spPr/>
              <c:txPr>
                <a:bodyPr/>
                <a:lstStyle/>
                <a:p>
                  <a:pPr>
                    <a:defRPr sz="11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9C67-4D0D-802B-835E9832FB45}"/>
                </c:ext>
              </c:extLst>
            </c:dLbl>
            <c:dLbl>
              <c:idx val="3"/>
              <c:numFmt formatCode="0.0%" sourceLinked="0"/>
              <c:spPr/>
              <c:txPr>
                <a:bodyPr/>
                <a:lstStyle/>
                <a:p>
                  <a:pPr>
                    <a:defRPr sz="11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C67-4D0D-802B-835E9832FB45}"/>
                </c:ext>
              </c:extLst>
            </c:dLbl>
            <c:dLbl>
              <c:idx val="5"/>
              <c:layout>
                <c:manualLayout>
                  <c:x val="-4.6248493213456178E-2"/>
                  <c:y val="7.651744460256113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C1-4A5C-A13F-3F49536DA2E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'49'!$A$20:$A$25</c:f>
              <c:strCache>
                <c:ptCount val="6"/>
                <c:pt idx="0">
                  <c:v>قطر
Qatar</c:v>
                </c:pt>
                <c:pt idx="1">
                  <c:v>بقية دول مجلس التعاون
Other G.C.C. Countries</c:v>
                </c:pt>
                <c:pt idx="2">
                  <c:v>بقية الدول العربية
Other Arabs Countries</c:v>
                </c:pt>
                <c:pt idx="3">
                  <c:v>دول أسيوية
Asian Countries</c:v>
                </c:pt>
                <c:pt idx="4">
                  <c:v>دول أوروبية
Europen Countries</c:v>
                </c:pt>
                <c:pt idx="5">
                  <c:v>دول أخرى
Other Countries</c:v>
                </c:pt>
              </c:strCache>
            </c:strRef>
          </c:cat>
          <c:val>
            <c:numRef>
              <c:f>'49'!$B$20:$B$25</c:f>
              <c:numCache>
                <c:formatCode>#,##0</c:formatCode>
                <c:ptCount val="6"/>
                <c:pt idx="0">
                  <c:v>2069</c:v>
                </c:pt>
                <c:pt idx="1">
                  <c:v>108</c:v>
                </c:pt>
                <c:pt idx="2">
                  <c:v>1140</c:v>
                </c:pt>
                <c:pt idx="3">
                  <c:v>487</c:v>
                </c:pt>
                <c:pt idx="4">
                  <c:v>53</c:v>
                </c:pt>
                <c:pt idx="5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71-4899-8E2E-9387245A3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 w="25400">
      <a:noFill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ar-QA" sz="1600">
                <a:latin typeface="Arial" pitchFamily="34" charset="0"/>
                <a:cs typeface="Arial" pitchFamily="34" charset="0"/>
              </a:rPr>
              <a:t>إشهادات الطلاق حسب جنسية الزوج والشهر</a:t>
            </a:r>
          </a:p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DIVORCES BY NATIONALITY OF HUSBAND AND MONTH</a:t>
            </a:r>
          </a:p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2022</a:t>
            </a:r>
            <a:endParaRPr lang="en-US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7508838767417043"/>
          <c:y val="2.27218974416752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622633984561967E-2"/>
          <c:y val="0.22708267361379064"/>
          <c:w val="0.86250054680664912"/>
          <c:h val="0.659338402196965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'54'!$B$25</c:f>
              <c:strCache>
                <c:ptCount val="1"/>
                <c:pt idx="0">
                  <c:v>قطريون 
Qataris</c:v>
                </c:pt>
              </c:strCache>
            </c:strRef>
          </c:tx>
          <c:spPr>
            <a:solidFill>
              <a:srgbClr val="990033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'54'!$A$29:$A$40</c:f>
              <c:strCache>
                <c:ptCount val="12"/>
                <c:pt idx="0">
                  <c:v>  يناير
Jan</c:v>
                </c:pt>
                <c:pt idx="1">
                  <c:v>فبراير  
Feb</c:v>
                </c:pt>
                <c:pt idx="2">
                  <c:v>مارس 
 Mar  </c:v>
                </c:pt>
                <c:pt idx="3">
                  <c:v>ابريل 
 Apr  </c:v>
                </c:pt>
                <c:pt idx="4">
                  <c:v>مايو 
 May  </c:v>
                </c:pt>
                <c:pt idx="5">
                  <c:v>يونيو  
Jun  </c:v>
                </c:pt>
                <c:pt idx="6">
                  <c:v>يوليو  
July  </c:v>
                </c:pt>
                <c:pt idx="7">
                  <c:v>أغسطس  
Aug</c:v>
                </c:pt>
                <c:pt idx="8">
                  <c:v>سبتمبر  
Sep  </c:v>
                </c:pt>
                <c:pt idx="9">
                  <c:v>أكتوبر  
Oct  </c:v>
                </c:pt>
                <c:pt idx="10">
                  <c:v>نوفمبر 
 Nov  </c:v>
                </c:pt>
                <c:pt idx="11">
                  <c:v>ديسمبر  
Dec  </c:v>
                </c:pt>
              </c:strCache>
            </c:strRef>
          </c:cat>
          <c:val>
            <c:numRef>
              <c:f>'54'!$B$29:$B$40</c:f>
              <c:numCache>
                <c:formatCode>#,##0</c:formatCode>
                <c:ptCount val="12"/>
                <c:pt idx="0">
                  <c:v>92</c:v>
                </c:pt>
                <c:pt idx="1">
                  <c:v>124</c:v>
                </c:pt>
                <c:pt idx="2">
                  <c:v>152</c:v>
                </c:pt>
                <c:pt idx="3">
                  <c:v>101</c:v>
                </c:pt>
                <c:pt idx="4">
                  <c:v>125</c:v>
                </c:pt>
                <c:pt idx="5">
                  <c:v>149</c:v>
                </c:pt>
                <c:pt idx="6">
                  <c:v>115</c:v>
                </c:pt>
                <c:pt idx="7">
                  <c:v>135</c:v>
                </c:pt>
                <c:pt idx="8">
                  <c:v>139</c:v>
                </c:pt>
                <c:pt idx="9">
                  <c:v>117</c:v>
                </c:pt>
                <c:pt idx="10">
                  <c:v>62</c:v>
                </c:pt>
                <c:pt idx="1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AD-4EE6-BAEE-63264483FEB2}"/>
            </c:ext>
          </c:extLst>
        </c:ser>
        <c:ser>
          <c:idx val="1"/>
          <c:order val="1"/>
          <c:tx>
            <c:strRef>
              <c:f>'54'!$C$25</c:f>
              <c:strCache>
                <c:ptCount val="1"/>
                <c:pt idx="0">
                  <c:v>غير قطريين
Non-Qataris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'54'!$A$29:$A$40</c:f>
              <c:strCache>
                <c:ptCount val="12"/>
                <c:pt idx="0">
                  <c:v>  يناير
Jan</c:v>
                </c:pt>
                <c:pt idx="1">
                  <c:v>فبراير  
Feb</c:v>
                </c:pt>
                <c:pt idx="2">
                  <c:v>مارس 
 Mar  </c:v>
                </c:pt>
                <c:pt idx="3">
                  <c:v>ابريل 
 Apr  </c:v>
                </c:pt>
                <c:pt idx="4">
                  <c:v>مايو 
 May  </c:v>
                </c:pt>
                <c:pt idx="5">
                  <c:v>يونيو  
Jun  </c:v>
                </c:pt>
                <c:pt idx="6">
                  <c:v>يوليو  
July  </c:v>
                </c:pt>
                <c:pt idx="7">
                  <c:v>أغسطس  
Aug</c:v>
                </c:pt>
                <c:pt idx="8">
                  <c:v>سبتمبر  
Sep  </c:v>
                </c:pt>
                <c:pt idx="9">
                  <c:v>أكتوبر  
Oct  </c:v>
                </c:pt>
                <c:pt idx="10">
                  <c:v>نوفمبر 
 Nov  </c:v>
                </c:pt>
                <c:pt idx="11">
                  <c:v>ديسمبر  
Dec  </c:v>
                </c:pt>
              </c:strCache>
            </c:strRef>
          </c:cat>
          <c:val>
            <c:numRef>
              <c:f>'54'!$C$29:$C$40</c:f>
              <c:numCache>
                <c:formatCode>#,##0</c:formatCode>
                <c:ptCount val="12"/>
                <c:pt idx="0">
                  <c:v>62</c:v>
                </c:pt>
                <c:pt idx="1">
                  <c:v>88</c:v>
                </c:pt>
                <c:pt idx="2">
                  <c:v>105</c:v>
                </c:pt>
                <c:pt idx="3">
                  <c:v>56</c:v>
                </c:pt>
                <c:pt idx="4">
                  <c:v>94</c:v>
                </c:pt>
                <c:pt idx="5">
                  <c:v>118</c:v>
                </c:pt>
                <c:pt idx="6">
                  <c:v>69</c:v>
                </c:pt>
                <c:pt idx="7">
                  <c:v>106</c:v>
                </c:pt>
                <c:pt idx="8">
                  <c:v>88</c:v>
                </c:pt>
                <c:pt idx="9">
                  <c:v>93</c:v>
                </c:pt>
                <c:pt idx="10">
                  <c:v>38</c:v>
                </c:pt>
                <c:pt idx="1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AD-4EE6-BAEE-63264483F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9196288"/>
        <c:axId val="142082048"/>
      </c:barChart>
      <c:catAx>
        <c:axId val="13919628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QA" sz="1200"/>
                  <a:t>الشهر  </a:t>
                </a:r>
                <a:r>
                  <a:rPr lang="en-US" sz="1200"/>
                  <a:t>  </a:t>
                </a: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4952501375284576"/>
              <c:y val="0.9571434890193575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14208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08204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ar-QA"/>
                  <a:t>العدد </a:t>
                </a: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1.0781277340332459E-2"/>
              <c:y val="0.1526766741814874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9196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612746282808786"/>
          <c:y val="0.16642495429640411"/>
          <c:w val="0.3117730356698134"/>
          <c:h val="6.4520903906692822E-2"/>
        </c:manualLayout>
      </c:layout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3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7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 xml:space="preserve">&amp;C&amp;11
</oddHeader>
    <oddFooter>&amp;CGraph (17) شكل رقم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(18) شكل رقم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(19) شكل رقم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(20) شكل رقم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(21) شكل رقم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&amp;CGraph (22) شكل رقم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55F3AAB-81C6-486A-88CF-8F31E7507E32}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&amp;CGraph (23) شكل رقم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A00-000000000000}">
  <sheetPr/>
  <sheetViews>
    <sheetView zoomScale="85" workbookViewId="0"/>
  </sheetViews>
  <pageMargins left="0.74803149606299213" right="0.74803149606299213" top="0.98425196850393704" bottom="0.98425196850393704" header="0.51181102362204722" footer="0.59055118110236227"/>
  <pageSetup paperSize="9" orientation="landscape" r:id="rId1"/>
  <headerFooter alignWithMargins="0">
    <oddFooter>&amp;CGraph (24) شكل رقم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000-000000000000}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&amp;CGraph (25) شكل رقم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38100</xdr:rowOff>
    </xdr:from>
    <xdr:to>
      <xdr:col>7</xdr:col>
      <xdr:colOff>581025</xdr:colOff>
      <xdr:row>19</xdr:row>
      <xdr:rowOff>114299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982838175" y="38100"/>
          <a:ext cx="4752975" cy="3076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  <a:tabLst>
              <a:tab pos="1838325" algn="l"/>
              <a:tab pos="2743200" algn="ctr"/>
            </a:tabLst>
          </a:pPr>
          <a:r>
            <a:rPr lang="en-US" sz="4800" b="1">
              <a:solidFill>
                <a:srgbClr val="0000FF"/>
              </a:solidFill>
              <a:effectLst/>
              <a:latin typeface="AGA Arabesque Desktop"/>
              <a:ea typeface="Calibri"/>
              <a:cs typeface="Arial"/>
            </a:rPr>
            <a:t>#+</a:t>
          </a:r>
          <a:endParaRPr lang="en-US" sz="1100">
            <a:effectLst/>
            <a:latin typeface="Calibri"/>
            <a:ea typeface="Calibri"/>
            <a:cs typeface="Arial"/>
          </a:endParaRPr>
        </a:p>
        <a:p>
          <a:pPr algn="ctr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ar-QA" sz="2800" b="1" i="0" baseline="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الإحصاءات الحيوية</a:t>
          </a:r>
          <a:endParaRPr lang="en-US" sz="2800" b="1" i="0" baseline="0">
            <a:solidFill>
              <a:srgbClr val="0000FF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ctr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ar-QA" sz="2800" b="1" i="0" baseline="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المواليد والوفيات والزواج والطلاق</a:t>
          </a:r>
          <a:endParaRPr lang="en-US" sz="2800" b="1">
            <a:solidFill>
              <a:srgbClr val="0000FF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ar-QA" sz="2000" b="1">
            <a:solidFill>
              <a:srgbClr val="0000FF"/>
            </a:solidFill>
            <a:effectLst/>
            <a:latin typeface="Arial"/>
            <a:ea typeface="Calibri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CHAPTER III</a:t>
          </a:r>
        </a:p>
        <a:p>
          <a:pPr algn="ctr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VITAL STATISTICS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QA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 </a:t>
          </a: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BIRTHS, DEATHS, MARRIAGES</a:t>
          </a:r>
          <a:endParaRPr lang="ar-QA" sz="1800" b="1">
            <a:solidFill>
              <a:srgbClr val="0000FF"/>
            </a:solidFill>
            <a:effectLst/>
            <a:latin typeface="Arial Rounded MT Bold" pitchFamily="34" charset="0"/>
            <a:ea typeface="Calibri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AND DIVORCES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38100</xdr:colOff>
      <xdr:row>20</xdr:row>
      <xdr:rowOff>276225</xdr:rowOff>
    </xdr:to>
    <xdr:pic>
      <xdr:nvPicPr>
        <xdr:cNvPr id="3" name="Picture 5" descr="ORNA430.WM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5400000">
          <a:off x="9983500162" y="-728662"/>
          <a:ext cx="3438525" cy="489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155206" cy="601755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78D1D5-5A71-4C50-A2B5-476F8FFF5A6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0.23858</cdr:x>
      <cdr:y>0.17768</cdr:y>
    </cdr:from>
    <cdr:to>
      <cdr:x>0.41208</cdr:x>
      <cdr:y>0.22493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1540" y="1067230"/>
          <a:ext cx="1586484" cy="283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QA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عقود الزواج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Marriages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0.59046</cdr:x>
      <cdr:y>0.17799</cdr:y>
    </cdr:from>
    <cdr:to>
      <cdr:x>0.76221</cdr:x>
      <cdr:y>0.22524</cdr:y>
    </cdr:to>
    <cdr:sp macro="" textlink="">
      <cdr:nvSpPr>
        <cdr:cNvPr id="3891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9189" y="1069074"/>
          <a:ext cx="1570482" cy="283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QA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إشهادات الطلاق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Divorces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589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155206" cy="601755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1724025</xdr:colOff>
      <xdr:row>0</xdr:row>
      <xdr:rowOff>66675</xdr:rowOff>
    </xdr:from>
    <xdr:to>
      <xdr:col>2</xdr:col>
      <xdr:colOff>1104900</xdr:colOff>
      <xdr:row>0</xdr:row>
      <xdr:rowOff>657225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8A1368-0C53-41D8-AB8C-20197359D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086325" y="66675"/>
          <a:ext cx="2409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55206" cy="601755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0.59394</cdr:x>
      <cdr:y>0.2253</cdr:y>
    </cdr:from>
    <cdr:to>
      <cdr:x>0.77992</cdr:x>
      <cdr:y>0.3185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424290" y="1350682"/>
          <a:ext cx="1698597" cy="5587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QA" sz="1400" b="1">
              <a:solidFill>
                <a:schemeClr val="tx2"/>
              </a:solidFill>
              <a:latin typeface="Sakkal Majalla" panose="02000000000000000000" pitchFamily="2" charset="-78"/>
              <a:cs typeface="Sakkal Majalla" panose="02000000000000000000" pitchFamily="2" charset="-78"/>
            </a:rPr>
            <a:t>المواليد أحياء</a:t>
          </a:r>
          <a:endParaRPr lang="en-US" sz="1400" b="1">
            <a:solidFill>
              <a:schemeClr val="tx2"/>
            </a:solidFill>
            <a:latin typeface="Sakkal Majalla" panose="02000000000000000000" pitchFamily="2" charset="-78"/>
            <a:cs typeface="Sakkal Majalla" panose="02000000000000000000" pitchFamily="2" charset="-78"/>
          </a:endParaRPr>
        </a:p>
        <a:p xmlns:a="http://schemas.openxmlformats.org/drawingml/2006/main">
          <a:r>
            <a:rPr lang="en-US" sz="12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Live Births</a:t>
          </a:r>
        </a:p>
      </cdr:txBody>
    </cdr:sp>
  </cdr:relSizeAnchor>
  <cdr:relSizeAnchor xmlns:cdr="http://schemas.openxmlformats.org/drawingml/2006/chartDrawing">
    <cdr:from>
      <cdr:x>0.50249</cdr:x>
      <cdr:y>0.52799</cdr:y>
    </cdr:from>
    <cdr:to>
      <cdr:x>0.68848</cdr:x>
      <cdr:y>0.62661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4589182" y="3165381"/>
          <a:ext cx="1698597" cy="591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QA" sz="1400" b="1">
              <a:solidFill>
                <a:schemeClr val="accent2"/>
              </a:solidFill>
              <a:latin typeface="Sakkal Majalla" panose="02000000000000000000" pitchFamily="2" charset="-78"/>
              <a:cs typeface="Sakkal Majalla" panose="02000000000000000000" pitchFamily="2" charset="-78"/>
            </a:rPr>
            <a:t>الزيــــــــــادة الطبيعية</a:t>
          </a:r>
        </a:p>
        <a:p xmlns:a="http://schemas.openxmlformats.org/drawingml/2006/main">
          <a:r>
            <a:rPr lang="en-US" sz="12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Natural Increase</a:t>
          </a:r>
        </a:p>
      </cdr:txBody>
    </cdr:sp>
  </cdr:relSizeAnchor>
  <cdr:relSizeAnchor xmlns:cdr="http://schemas.openxmlformats.org/drawingml/2006/chartDrawing">
    <cdr:from>
      <cdr:x>0.59171</cdr:x>
      <cdr:y>0.7318</cdr:y>
    </cdr:from>
    <cdr:to>
      <cdr:x>0.7777</cdr:x>
      <cdr:y>0.82499</cdr:y>
    </cdr:to>
    <cdr:sp macro="" textlink="">
      <cdr:nvSpPr>
        <cdr:cNvPr id="6" name="TextBox 3"/>
        <cdr:cNvSpPr txBox="1"/>
      </cdr:nvSpPr>
      <cdr:spPr>
        <a:xfrm xmlns:a="http://schemas.openxmlformats.org/drawingml/2006/main">
          <a:off x="5403985" y="4387233"/>
          <a:ext cx="1698597" cy="5587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QA" sz="1400" b="1">
              <a:solidFill>
                <a:schemeClr val="tx1">
                  <a:lumMod val="75000"/>
                  <a:lumOff val="25000"/>
                </a:schemeClr>
              </a:solidFill>
              <a:latin typeface="Sakkal Majalla" panose="02000000000000000000" pitchFamily="2" charset="-78"/>
              <a:cs typeface="Sakkal Majalla" panose="02000000000000000000" pitchFamily="2" charset="-78"/>
            </a:rPr>
            <a:t>الوفـــــــــــــــــــــــيات</a:t>
          </a:r>
          <a:endParaRPr lang="en-US" sz="1400" b="1">
            <a:solidFill>
              <a:schemeClr val="tx1">
                <a:lumMod val="75000"/>
                <a:lumOff val="25000"/>
              </a:schemeClr>
            </a:solidFill>
            <a:latin typeface="Sakkal Majalla" panose="02000000000000000000" pitchFamily="2" charset="-78"/>
            <a:cs typeface="Sakkal Majalla" panose="02000000000000000000" pitchFamily="2" charset="-78"/>
          </a:endParaRPr>
        </a:p>
        <a:p xmlns:a="http://schemas.openxmlformats.org/drawingml/2006/main"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Deaths</a:t>
          </a:r>
        </a:p>
      </cdr:txBody>
    </cdr:sp>
  </cdr:relSizeAnchor>
  <cdr:relSizeAnchor xmlns:cdr="http://schemas.openxmlformats.org/drawingml/2006/chartDrawing">
    <cdr:from>
      <cdr:x>0.56138</cdr:x>
      <cdr:y>0.25341</cdr:y>
    </cdr:from>
    <cdr:to>
      <cdr:x>0.59485</cdr:x>
      <cdr:y>0.301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1F67D1FB-785D-409B-8990-1335F6BCF95C}"/>
            </a:ext>
          </a:extLst>
        </cdr:cNvPr>
        <cdr:cNvCxnSpPr/>
      </cdr:nvCxnSpPr>
      <cdr:spPr>
        <a:xfrm xmlns:a="http://schemas.openxmlformats.org/drawingml/2006/main" flipH="1">
          <a:off x="5139568" y="1524884"/>
          <a:ext cx="306425" cy="28637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0.55894</cdr:x>
      <cdr:y>0.77109</cdr:y>
    </cdr:from>
    <cdr:to>
      <cdr:x>0.5924</cdr:x>
      <cdr:y>0.81867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1F67D1FB-785D-409B-8990-1335F6BCF95C}"/>
            </a:ext>
          </a:extLst>
        </cdr:cNvPr>
        <cdr:cNvCxnSpPr/>
      </cdr:nvCxnSpPr>
      <cdr:spPr>
        <a:xfrm xmlns:a="http://schemas.openxmlformats.org/drawingml/2006/main" flipH="1">
          <a:off x="5104653" y="4622800"/>
          <a:ext cx="305635" cy="28527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>
              <a:lumMod val="65000"/>
              <a:lumOff val="3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589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589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589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589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155206" cy="601755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606;&#1588;&#1585;&#1575;&#1578;/&#1575;&#1604;&#1586;&#1608;&#1575;&#1580;%20&#1608;&#1575;&#1604;&#1591;&#1604;&#1575;&#1602;/2022/Bulletin_Marriages_Divorces_DB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lsulaiti\Desktop\Bulletin_Marriages_Divorces_DB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ver"/>
      <sheetName val="Intr."/>
      <sheetName val="Cont."/>
      <sheetName val="ConT.GR"/>
      <sheetName val="-"/>
      <sheetName val="Pref."/>
      <sheetName val="Def."/>
      <sheetName val="المؤشرات"/>
      <sheetName val="FIRST"/>
      <sheetName val="1"/>
      <sheetName val="GR-1"/>
      <sheetName val="2"/>
      <sheetName val="3"/>
      <sheetName val="GR-2"/>
      <sheetName val="4"/>
      <sheetName val="GR-3"/>
      <sheetName val="5"/>
      <sheetName val="GR-4"/>
      <sheetName val="6"/>
      <sheetName val="GR-5"/>
      <sheetName val="7"/>
      <sheetName val="8"/>
      <sheetName val="GR-6"/>
      <sheetName val="9"/>
      <sheetName val="10"/>
      <sheetName val="11-1"/>
      <sheetName val="11-2"/>
      <sheetName val="11-3"/>
      <sheetName val="12-1"/>
      <sheetName val="12-2"/>
      <sheetName val="12-3"/>
      <sheetName val="13-1"/>
      <sheetName val="13-2"/>
      <sheetName val="13-3"/>
      <sheetName val="14-1"/>
      <sheetName val="14-2"/>
      <sheetName val="14-3"/>
      <sheetName val="15-1"/>
      <sheetName val="15-2"/>
      <sheetName val="15-3"/>
      <sheetName val="16-1"/>
      <sheetName val="16-2"/>
      <sheetName val="16-3"/>
      <sheetName val="GR-7"/>
      <sheetName val="17-1"/>
      <sheetName val="17-2"/>
      <sheetName val="17-3"/>
      <sheetName val="GR-8 "/>
      <sheetName val="18-1"/>
      <sheetName val="18-2"/>
      <sheetName val="18-3"/>
      <sheetName val="19"/>
      <sheetName val="GR9"/>
      <sheetName val="SECOND"/>
      <sheetName val="20"/>
      <sheetName val="GR-10"/>
      <sheetName val="21"/>
      <sheetName val="GR11"/>
      <sheetName val="22"/>
      <sheetName val="GR12"/>
      <sheetName val="23"/>
      <sheetName val="GR13"/>
      <sheetName val="GR14"/>
      <sheetName val="24-1"/>
      <sheetName val="24-2"/>
      <sheetName val="24-3"/>
      <sheetName val="25-1"/>
      <sheetName val="25-2"/>
      <sheetName val="25-3"/>
      <sheetName val="26"/>
      <sheetName val="27.1"/>
      <sheetName val="27.2"/>
      <sheetName val="27.3"/>
      <sheetName val="28"/>
      <sheetName val="29.1"/>
      <sheetName val="29.2"/>
      <sheetName val="29.3"/>
      <sheetName val="30.1"/>
      <sheetName val="30.2"/>
      <sheetName val="30.3"/>
      <sheetName val="31.1"/>
      <sheetName val="31.2"/>
      <sheetName val="31.3"/>
      <sheetName val="32.1"/>
      <sheetName val="32.2"/>
      <sheetName val="32.3"/>
      <sheetName val="33"/>
      <sheetName val="34"/>
      <sheetName val="35"/>
      <sheetName val="GR15"/>
      <sheetName val="36"/>
      <sheetName val="37.1"/>
      <sheetName val="37.2"/>
      <sheetName val="37.3"/>
      <sheetName val="GR16"/>
      <sheetName val="38.1"/>
      <sheetName val="38.2"/>
      <sheetName val="38.3"/>
      <sheetName val="39.1"/>
      <sheetName val="39.2"/>
      <sheetName val="39.3"/>
      <sheetName val="GR17"/>
      <sheetName val="40.1"/>
      <sheetName val="GR18"/>
      <sheetName val="40.2"/>
      <sheetName val="GR19"/>
      <sheetName val="40.3"/>
      <sheetName val="GR20"/>
      <sheetName val="41-1"/>
      <sheetName val="GR21"/>
      <sheetName val="41-2"/>
      <sheetName val="GR22"/>
      <sheetName val="41-3"/>
      <sheetName val="GR23"/>
      <sheetName val="42-1"/>
      <sheetName val="42-2"/>
      <sheetName val="42-3"/>
      <sheetName val="43"/>
      <sheetName val="GR24"/>
      <sheetName val="44"/>
      <sheetName val="45"/>
      <sheetName val="46"/>
      <sheetName val="الملاحق"/>
      <sheetName val="الزواج Marriage"/>
      <sheetName val="الطلاق Divorc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ver"/>
      <sheetName val="Intr."/>
      <sheetName val="Cont."/>
      <sheetName val="ConT.GR"/>
      <sheetName val="-"/>
      <sheetName val="Pref."/>
      <sheetName val="Def."/>
      <sheetName val="المؤشرات"/>
      <sheetName val="FIRST"/>
      <sheetName val="1"/>
      <sheetName val="GR-1"/>
      <sheetName val="2"/>
      <sheetName val="3"/>
      <sheetName val="GR-2"/>
      <sheetName val="4"/>
      <sheetName val="GR-3"/>
      <sheetName val="5"/>
      <sheetName val="GR-4"/>
      <sheetName val="6"/>
      <sheetName val="GR-5"/>
      <sheetName val="7"/>
      <sheetName val="8"/>
      <sheetName val="GR-6"/>
      <sheetName val="9"/>
      <sheetName val="10"/>
      <sheetName val="11-1"/>
      <sheetName val="11-2"/>
      <sheetName val="11-3"/>
      <sheetName val="12-1"/>
      <sheetName val="12-2"/>
      <sheetName val="12-3"/>
      <sheetName val="13-1"/>
      <sheetName val="13-2"/>
      <sheetName val="13-3"/>
      <sheetName val="14-1"/>
      <sheetName val="14-2"/>
      <sheetName val="14-3"/>
      <sheetName val="15-1"/>
      <sheetName val="15-2"/>
      <sheetName val="15-3"/>
      <sheetName val="16-1"/>
      <sheetName val="16-2"/>
      <sheetName val="16-3"/>
      <sheetName val="GR-7"/>
      <sheetName val="17-1"/>
      <sheetName val="17-2"/>
      <sheetName val="17-3"/>
      <sheetName val="GR-8 "/>
      <sheetName val="18-1"/>
      <sheetName val="18-2"/>
      <sheetName val="18-3"/>
      <sheetName val="19"/>
      <sheetName val="20"/>
      <sheetName val="GR9"/>
      <sheetName val="SECOND"/>
      <sheetName val="21"/>
      <sheetName val="GR-10"/>
      <sheetName val="22"/>
      <sheetName val="GR11"/>
      <sheetName val="23"/>
      <sheetName val="GR12"/>
      <sheetName val="24"/>
      <sheetName val="GR13"/>
      <sheetName val="GR14"/>
      <sheetName val="25-1"/>
      <sheetName val="25-2"/>
      <sheetName val="25-3"/>
      <sheetName val="26-1"/>
      <sheetName val="26-2"/>
      <sheetName val="26-3"/>
      <sheetName val="27"/>
      <sheetName val="28.1"/>
      <sheetName val="28.2"/>
      <sheetName val="28.3"/>
      <sheetName val="29"/>
      <sheetName val="30.1"/>
      <sheetName val="30.2"/>
      <sheetName val="30.3"/>
      <sheetName val="31.1"/>
      <sheetName val="31.2"/>
      <sheetName val="31.3"/>
      <sheetName val="32.1"/>
      <sheetName val="32.2"/>
      <sheetName val="32.3"/>
      <sheetName val="33.1"/>
      <sheetName val="33.2"/>
      <sheetName val="33.3"/>
      <sheetName val="34"/>
      <sheetName val="35"/>
      <sheetName val="36"/>
      <sheetName val="GR15"/>
      <sheetName val="37"/>
      <sheetName val="38.1"/>
      <sheetName val="38.2"/>
      <sheetName val="38.3"/>
      <sheetName val="GR16"/>
      <sheetName val="39.1"/>
      <sheetName val="39.2"/>
      <sheetName val="39.3"/>
      <sheetName val="40.1"/>
      <sheetName val="40.2"/>
      <sheetName val="40.3"/>
      <sheetName val="GR17"/>
      <sheetName val="41.1"/>
      <sheetName val="GR18"/>
      <sheetName val="41.2"/>
      <sheetName val="GR19"/>
      <sheetName val="41.3"/>
      <sheetName val="GR20"/>
      <sheetName val="42-1"/>
      <sheetName val="GR21"/>
      <sheetName val="42-2"/>
      <sheetName val="GR22"/>
      <sheetName val="42-3"/>
      <sheetName val="GR23"/>
      <sheetName val="43-1"/>
      <sheetName val="43-2"/>
      <sheetName val="43-3"/>
      <sheetName val="44"/>
      <sheetName val="GR24"/>
      <sheetName val="45"/>
      <sheetName val="46"/>
      <sheetName val="47"/>
      <sheetName val="الملاحق"/>
      <sheetName val="الزواج Marriage"/>
      <sheetName val="الطلاق Divo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(Default) XLS_TAB_7" headers="0" backgroundRefresh="0" growShrinkType="overwriteClear" adjustColumnWidth="0" connectionId="8" xr16:uid="{2FCCF2AD-3E8A-4487-AA3B-B252EEA95F47}" autoFormatId="16" applyNumberFormats="0" applyBorderFormats="0" applyFontFormats="0" applyPatternFormats="0" applyAlignmentFormats="0" applyWidthHeightFormats="0">
  <queryTableRefresh headersInLastRefresh="0" nextId="7">
    <queryTableFields count="6">
      <queryTableField id="1" name="M_QTRI_COUNT" tableColumnId="1"/>
      <queryTableField id="2" name="M_NQTRI_COUNT" tableColumnId="2"/>
      <queryTableField id="3" name="M_QTRI_TOT_COUNT" tableColumnId="3"/>
      <queryTableField id="4" name="W_QTRI_COUNT" tableColumnId="4"/>
      <queryTableField id="5" name="W_NQTRI_COUNT" tableColumnId="5"/>
      <queryTableField id="6" name="W_QTRI_TOT_COUNT" tableColumnId="6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(Default) XLS_TAB_31_3" headers="0" backgroundRefresh="0" growShrinkType="overwriteClear" adjustColumnWidth="0" connectionId="7" xr16:uid="{88A66992-8493-465A-85FC-7749157B539E}" autoFormatId="16" applyNumberFormats="0" applyBorderFormats="0" applyFontFormats="0" applyPatternFormats="0" applyAlignmentFormats="0" applyWidthHeightFormats="0">
  <queryTableRefresh headersInLastRefresh="0" nextId="15">
    <queryTableFields count="14">
      <queryTableField id="1" name="AGE_LEVEL_ARB" tableColumnId="1"/>
      <queryTableField id="2" dataBound="0" tableColumnId="2"/>
      <queryTableField id="3" dataBound="0" tableColumnId="3"/>
      <queryTableField id="4" dataBound="0" tableColumnId="4"/>
      <queryTableField id="5" dataBound="0" tableColumnId="5"/>
      <queryTableField id="6" dataBound="0" tableColumnId="6"/>
      <queryTableField id="7" dataBound="0" tableColumnId="7"/>
      <queryTableField id="8" dataBound="0" tableColumnId="8"/>
      <queryTableField id="9" dataBound="0" tableColumnId="9"/>
      <queryTableField id="10" dataBound="0" tableColumnId="10"/>
      <queryTableField id="11" dataBound="0" tableColumnId="11"/>
      <queryTableField id="12" dataBound="0" tableColumnId="12"/>
      <queryTableField id="13" name="TOTAL" tableColumnId="13"/>
      <queryTableField id="14" name="AGE_LEVEL_ENG" tableColumnId="14"/>
    </queryTableFields>
    <queryTableDeletedFields count="11">
      <deletedField name="CNT_BELOW_20"/>
      <deletedField name="CNT_20_24"/>
      <deletedField name="CNT_25_29"/>
      <deletedField name="CNT_30_34"/>
      <deletedField name="CNT_35_39"/>
      <deletedField name="CNT_40_44"/>
      <deletedField name="CNT_45_49"/>
      <deletedField name="CNT_50_54"/>
      <deletedField name="CNT_55_59"/>
      <deletedField name="CNT_UP_60"/>
      <deletedField name="NOT_STATED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(Default) XLS_TAB_8" headers="0" backgroundRefresh="0" growShrinkType="overwriteClear" adjustColumnWidth="0" connectionId="9" xr16:uid="{FD62068D-DB6E-47CF-BC8F-29E276E55E2E}" autoFormatId="16" applyNumberFormats="0" applyBorderFormats="0" applyFontFormats="0" applyPatternFormats="0" applyAlignmentFormats="0" applyWidthHeightFormats="0">
  <queryTableRefresh headersInLastRefresh="0" nextId="9" unboundColumnsLeft="6">
    <queryTableFields count="7">
      <queryTableField id="1" dataBound="0" tableColumnId="1"/>
      <queryTableField id="2" dataBound="0" tableColumnId="2"/>
      <queryTableField id="3" dataBound="0" tableColumnId="3"/>
      <queryTableField id="4" dataBound="0" tableColumnId="4"/>
      <queryTableField id="5" dataBound="0" tableColumnId="5"/>
      <queryTableField id="6" dataBound="0" tableColumnId="6"/>
      <queryTableField id="7" name="TOTAL" tableColumnId="7"/>
    </queryTableFields>
    <queryTableDeletedFields count="7">
      <deletedField name="ROW_ORDER"/>
      <deletedField name="QATAR"/>
      <deletedField name="OTHER_G_C_C_COUNTRIES"/>
      <deletedField name="OTHER_ARAB_COUNTRIES"/>
      <deletedField name="ASIAN_COUNTRIES"/>
      <deletedField name="EUROPEAN_COUNTRIES"/>
      <deletedField name="OTHER_COUNTRIES"/>
    </queryTableDeleted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(Default) XLS_TAB_9" headers="0" backgroundRefresh="0" growShrinkType="overwriteClear" adjustColumnWidth="0" connectionId="10" xr16:uid="{38FFB11E-C4F3-4CF7-B4E5-885D50148019}" autoFormatId="16" applyNumberFormats="0" applyBorderFormats="0" applyFontFormats="0" applyPatternFormats="0" applyAlignmentFormats="0" applyWidthHeightFormats="0">
  <queryTableRefresh headersInLastRefresh="0" nextId="18">
    <queryTableFields count="17">
      <queryTableField id="1" name="NAT_DESC_ARB" tableColumnId="1"/>
      <queryTableField id="2" dataBound="0" tableColumnId="2"/>
      <queryTableField id="3" dataBound="0" tableColumnId="3"/>
      <queryTableField id="4" dataBound="0" tableColumnId="4"/>
      <queryTableField id="5" dataBound="0" tableColumnId="5"/>
      <queryTableField id="6" dataBound="0" tableColumnId="6"/>
      <queryTableField id="7" dataBound="0" tableColumnId="7"/>
      <queryTableField id="8" dataBound="0" tableColumnId="8"/>
      <queryTableField id="9" dataBound="0" tableColumnId="9"/>
      <queryTableField id="10" dataBound="0" tableColumnId="10"/>
      <queryTableField id="11" dataBound="0" tableColumnId="11"/>
      <queryTableField id="12" dataBound="0" tableColumnId="12"/>
      <queryTableField id="13" dataBound="0" tableColumnId="13"/>
      <queryTableField id="14" dataBound="0" tableColumnId="14"/>
      <queryTableField id="15" dataBound="0" tableColumnId="15"/>
      <queryTableField id="16" name="TOTAL" tableColumnId="16"/>
      <queryTableField id="17" name="NAT_DESC_ENG" tableColumnId="17"/>
    </queryTableFields>
    <queryTableDeletedFields count="14">
      <deletedField name="AGE_LEVEL_LESS_20"/>
      <deletedField name="AGE_LEVEL_20_24"/>
      <deletedField name="AGE_LEVEL_25_29"/>
      <deletedField name="AGE_LEVEL_30_34"/>
      <deletedField name="AGE_LEVEL_35_39"/>
      <deletedField name="AGE_LEVEL_40_44"/>
      <deletedField name="AGE_LEVEL_45_49"/>
      <deletedField name="AGE_LEVEL_50_54"/>
      <deletedField name="AGE_LEVEL_55_59"/>
      <deletedField name="AGE_LEVEL_60_64"/>
      <deletedField name="AGE_LEVEL_65_70"/>
      <deletedField name="AGE_LEVEL_70_74"/>
      <deletedField name="AGE_LEVEL_75"/>
      <deletedField name="AGE_LEVEL_NOT_STATED"/>
    </queryTableDeleted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(Default) XLS_TAB_10" headers="0" backgroundRefresh="0" growShrinkType="overwriteClear" adjustColumnWidth="0" connectionId="1" xr16:uid="{F9BB1842-8684-4A6C-A52F-99B04454D968}" autoFormatId="16" applyNumberFormats="0" applyBorderFormats="0" applyFontFormats="0" applyPatternFormats="0" applyAlignmentFormats="0" applyWidthHeightFormats="0">
  <queryTableRefresh headersInLastRefresh="0" nextId="15">
    <queryTableFields count="14">
      <queryTableField id="1" name="NAT_DESC_ARB" tableColumnId="1"/>
      <queryTableField id="2" dataBound="0" tableColumnId="2"/>
      <queryTableField id="3" dataBound="0" tableColumnId="3"/>
      <queryTableField id="4" dataBound="0" tableColumnId="4"/>
      <queryTableField id="5" dataBound="0" tableColumnId="5"/>
      <queryTableField id="6" dataBound="0" tableColumnId="6"/>
      <queryTableField id="7" dataBound="0" tableColumnId="7"/>
      <queryTableField id="8" dataBound="0" tableColumnId="8"/>
      <queryTableField id="9" dataBound="0" tableColumnId="9"/>
      <queryTableField id="10" dataBound="0" tableColumnId="10"/>
      <queryTableField id="11" dataBound="0" tableColumnId="11"/>
      <queryTableField id="12" dataBound="0" tableColumnId="12"/>
      <queryTableField id="13" name="TOTAL" tableColumnId="13"/>
      <queryTableField id="14" name="NAT_DESC_ENG" tableColumnId="14"/>
    </queryTableFields>
    <queryTableDeletedFields count="11">
      <deletedField name="AGE_LEVEL_LESS_20"/>
      <deletedField name="AGE_LEVEL_20_24"/>
      <deletedField name="AGE_LEVEL_25_29"/>
      <deletedField name="AGE_LEVEL_30_34"/>
      <deletedField name="AGE_LEVEL_35_39"/>
      <deletedField name="AGE_LEVEL_40_44"/>
      <deletedField name="AGE_LEVEL_45_49"/>
      <deletedField name="AGE_LEVEL_50_54"/>
      <deletedField name="AGE_LEVEL_55_59"/>
      <deletedField name="AGE_LEVEL_UP_60"/>
      <deletedField name="AGE_LEVEL_NOT_STATED"/>
    </queryTableDeleted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(Default) XLS_TAB_11_3" headers="0" backgroundRefresh="0" growShrinkType="overwriteClear" adjustColumnWidth="0" connectionId="2" xr16:uid="{F8BE1009-ABC5-422D-A235-65FFDF306DA1}" autoFormatId="16" applyNumberFormats="0" applyBorderFormats="0" applyFontFormats="0" applyPatternFormats="0" applyAlignmentFormats="0" applyWidthHeightFormats="0">
  <queryTableRefresh headersInLastRefresh="0" nextId="15">
    <queryTableFields count="14">
      <queryTableField id="1" name="AGE_LEVEL_HUSBD_ARB" tableColumnId="1"/>
      <queryTableField id="2" dataBound="0" tableColumnId="2"/>
      <queryTableField id="3" dataBound="0" tableColumnId="3"/>
      <queryTableField id="4" dataBound="0" tableColumnId="4"/>
      <queryTableField id="5" dataBound="0" tableColumnId="5"/>
      <queryTableField id="6" dataBound="0" tableColumnId="6"/>
      <queryTableField id="7" dataBound="0" tableColumnId="7"/>
      <queryTableField id="8" dataBound="0" tableColumnId="8"/>
      <queryTableField id="9" dataBound="0" tableColumnId="9"/>
      <queryTableField id="10" dataBound="0" tableColumnId="10"/>
      <queryTableField id="11" dataBound="0" tableColumnId="11"/>
      <queryTableField id="12" dataBound="0" tableColumnId="12"/>
      <queryTableField id="13" name="TOTAL" tableColumnId="13"/>
      <queryTableField id="14" name="AGE_LEVEL_HUSBD_ENG" tableColumnId="14"/>
    </queryTableFields>
    <queryTableDeletedFields count="11">
      <deletedField name="AGE_LEVEL_LESS_20"/>
      <deletedField name="AGE_LEVEL_20_24"/>
      <deletedField name="AGE_LEVEL_25_29"/>
      <deletedField name="AGE_LEVEL_30_34"/>
      <deletedField name="AGE_LEVEL_35_39"/>
      <deletedField name="AGE_LEVEL_40_44"/>
      <deletedField name="AGE_LEVEL_45_49"/>
      <deletedField name="AGE_LEVEL_50_54"/>
      <deletedField name="AGE_LEVEL_55_59"/>
      <deletedField name="AGE_LEVEL_UP_60"/>
      <deletedField name="AGE_LEVEL_NOT_STATED"/>
    </queryTableDeleted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(Default) XLS_TAB_23" headers="0" backgroundRefresh="0" growShrinkType="overwriteClear" adjustColumnWidth="0" connectionId="3" xr16:uid="{6923E7BB-8630-4986-AB2B-BCF1D8B1A485}" autoFormatId="16" applyNumberFormats="0" applyBorderFormats="0" applyFontFormats="0" applyPatternFormats="0" applyAlignmentFormats="0" applyWidthHeightFormats="0">
  <queryTableRefresh headersInLastRefresh="0" nextId="7">
    <queryTableFields count="6">
      <queryTableField id="1" name="M_QTRI_COUNT" tableColumnId="1"/>
      <queryTableField id="2" name="M_NQTRI_COUNT" tableColumnId="2"/>
      <queryTableField id="3" name="M_QTRI_TOT_COUNT" tableColumnId="3"/>
      <queryTableField id="4" name="W_QTRI_COUNT" tableColumnId="4"/>
      <queryTableField id="5" name="W_NQTRI_COUNT" tableColumnId="5"/>
      <queryTableField id="6" name="W_QTRI_TOT_COUNT" tableColumnId="6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(Default) XLS_TAB_26_2" headers="0" backgroundRefresh="0" growShrinkType="overwriteClear" adjustColumnWidth="0" connectionId="6" xr16:uid="{440AAA9B-99F7-4629-A770-6722A344CCBB}" autoFormatId="16" applyNumberFormats="0" applyBorderFormats="0" applyFontFormats="0" applyPatternFormats="0" applyAlignmentFormats="0" applyWidthHeightFormats="0">
  <queryTableRefresh headersInLastRefresh="0" nextId="7" unboundColumnsLeft="5">
    <queryTableFields count="6">
      <queryTableField id="1" dataBound="0" tableColumnId="1"/>
      <queryTableField id="2" dataBound="0" tableColumnId="2"/>
      <queryTableField id="3" dataBound="0" tableColumnId="3"/>
      <queryTableField id="4" dataBound="0" tableColumnId="4"/>
      <queryTableField id="6" dataBound="0" tableColumnId="6"/>
      <queryTableField id="5" name="TOTAL" tableColumnId="5"/>
    </queryTableFields>
    <queryTableDeletedFields count="4">
      <deletedField name="BAAN_SMALLERQATAR"/>
      <deletedField name="RAJEE"/>
      <deletedField name="KHULLA"/>
      <deletedField name="BAAN_GREATER"/>
    </queryTableDeleted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(Default) XLS_TAB_25_3" headers="0" backgroundRefresh="0" growShrinkType="overwriteClear" adjustColumnWidth="0" connectionId="5" xr16:uid="{15BA37F9-45DD-4FF7-8447-BFD7FFBF554C}" autoFormatId="16" applyNumberFormats="0" applyBorderFormats="0" applyFontFormats="0" applyPatternFormats="0" applyAlignmentFormats="0" applyWidthHeightFormats="0">
  <queryTableRefresh headersInLastRefresh="0" nextId="7" unboundColumnsLeft="5">
    <queryTableFields count="6">
      <queryTableField id="1" dataBound="0" tableColumnId="1"/>
      <queryTableField id="2" dataBound="0" tableColumnId="2"/>
      <queryTableField id="3" dataBound="0" tableColumnId="3"/>
      <queryTableField id="4" dataBound="0" tableColumnId="4"/>
      <queryTableField id="6" dataBound="0" tableColumnId="6"/>
      <queryTableField id="5" name="TOTAL" tableColumnId="5"/>
    </queryTableFields>
    <queryTableDeletedFields count="4">
      <deletedField name="BAAN_SMALLERQATAR"/>
      <deletedField name="RAJEE"/>
      <deletedField name="KHULLA"/>
      <deletedField name="BAAN_GREATER"/>
    </queryTableDeleted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(Default) XLS_TAB_24" headers="0" backgroundRefresh="0" growShrinkType="overwriteClear" adjustColumnWidth="0" connectionId="4" xr16:uid="{E3834E6F-C418-4753-BBA9-D56EA1829DFE}" autoFormatId="16" applyNumberFormats="0" applyBorderFormats="0" applyFontFormats="0" applyPatternFormats="0" applyAlignmentFormats="0" applyWidthHeightFormats="0">
  <queryTableRefresh headersInLastRefresh="0" nextId="7" unboundColumnsLeft="5">
    <queryTableFields count="6">
      <queryTableField id="1" dataBound="0" tableColumnId="1"/>
      <queryTableField id="2" dataBound="0" tableColumnId="2"/>
      <queryTableField id="3" dataBound="0" tableColumnId="3"/>
      <queryTableField id="4" dataBound="0" tableColumnId="4"/>
      <queryTableField id="6" dataBound="0" tableColumnId="6"/>
      <queryTableField id="5" name="TOTAL" tableColumnId="5"/>
    </queryTableFields>
    <queryTableDeletedFields count="4">
      <deletedField name="BAAN_SMALLERQATAR"/>
      <deletedField name="RAJEE"/>
      <deletedField name="KHULLA"/>
      <deletedField name="BAAN_GREAT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6C0DB5C-1CFC-4120-B280-50BD61D7D0F4}" name="Table_Default__XLS_TAB_7" displayName="Table_Default__XLS_TAB_7" ref="B8:G20" tableType="queryTable" headerRowCount="0" totalsRowCount="1" headerRowDxfId="276" dataDxfId="275" totalsRowDxfId="274" totalsRowBorderDxfId="273">
  <tableColumns count="6">
    <tableColumn id="1" xr3:uid="{D9331259-6423-4A07-8A01-C7D167509787}" uniqueName="1" name="M_QTRI_COUNT" totalsRowFunction="custom" queryTableFieldId="1" headerRowDxfId="272" dataDxfId="271" totalsRowDxfId="270" headerRowCellStyle="TXT2" dataCellStyle="TXT2">
      <totalsRowFormula>SUM(B8:B19)</totalsRowFormula>
    </tableColumn>
    <tableColumn id="2" xr3:uid="{CBF4270D-BAF7-4804-B7B2-772763D16EEB}" uniqueName="2" name="M_NQTRI_COUNT" totalsRowFunction="custom" queryTableFieldId="2" headerRowDxfId="269" dataDxfId="268" totalsRowDxfId="267" headerRowCellStyle="TXT2" dataCellStyle="TXT2">
      <totalsRowFormula>SUM(Table_Default__XLS_TAB_7[M_NQTRI_COUNT])</totalsRowFormula>
    </tableColumn>
    <tableColumn id="3" xr3:uid="{6AEA4FC8-4379-4461-9234-117EDB2BF718}" uniqueName="3" name="M_QTRI_TOT_COUNT" totalsRowFunction="custom" queryTableFieldId="3" headerRowDxfId="266" dataDxfId="265" totalsRowDxfId="264" headerRowCellStyle="TXT2" dataCellStyle="Total1">
      <totalsRowFormula>SUM(Table_Default__XLS_TAB_7[M_QTRI_TOT_COUNT])</totalsRowFormula>
    </tableColumn>
    <tableColumn id="4" xr3:uid="{E089BE93-C459-4A3A-8D0D-DB7DC9EA4962}" uniqueName="4" name="W_QTRI_COUNT" totalsRowFunction="custom" queryTableFieldId="4" headerRowDxfId="263" dataDxfId="262" totalsRowDxfId="261" headerRowCellStyle="TXT2" dataCellStyle="TXT2">
      <totalsRowFormula>SUM(Table_Default__XLS_TAB_7[W_QTRI_COUNT])</totalsRowFormula>
    </tableColumn>
    <tableColumn id="5" xr3:uid="{7A1C8050-2250-4561-B21B-39A711A72678}" uniqueName="5" name="W_NQTRI_COUNT" totalsRowFunction="custom" queryTableFieldId="5" headerRowDxfId="260" dataDxfId="259" totalsRowDxfId="258" headerRowCellStyle="TXT2" dataCellStyle="TXT2">
      <totalsRowFormula>SUM(Table_Default__XLS_TAB_7[W_NQTRI_COUNT])</totalsRowFormula>
    </tableColumn>
    <tableColumn id="6" xr3:uid="{013D6858-A992-4FD2-8291-9499433F8D16}" uniqueName="6" name="W_QTRI_TOT_COUNT" totalsRowFunction="custom" queryTableFieldId="6" headerRowDxfId="257" dataDxfId="256" totalsRowDxfId="255" headerRowCellStyle="TXT2" dataCellStyle="Total1">
      <totalsRowFormula>SUM(Table_Default__XLS_TAB_7[W_QTRI_TOT_COUNT])</totalsRowFormula>
    </tableColumn>
  </tableColumns>
  <tableStyleInfo name="VITAL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11CFA4D-E046-4027-A81E-099685C91F2D}" name="Table_Default__XLS_TAB_31_3" displayName="Table_Default__XLS_TAB_31_3" ref="A10:N23" tableType="queryTable" headerRowCount="0" totalsRowShown="0" dataDxfId="29" tableBorderDxfId="28" dataCellStyle="Normal 2">
  <tableColumns count="14">
    <tableColumn id="1" xr3:uid="{ADD84A3F-4E19-4E10-BA56-80B4DFD6C1B0}" uniqueName="1" name="AGE_LEVEL_ARB" queryTableFieldId="1" headerRowDxfId="27" dataDxfId="26" headerRowCellStyle="Normal 2" dataCellStyle="Normal 2"/>
    <tableColumn id="2" xr3:uid="{CCF79FF2-14C9-4601-A80E-94A40F9E0FAB}" uniqueName="2" name="CNT_BELOW_20" queryTableFieldId="2" headerRowDxfId="25" dataDxfId="24" headerRowCellStyle="Normal 2" dataCellStyle="Normal 2 2 2"/>
    <tableColumn id="3" xr3:uid="{B3423788-8D81-4FD3-9153-9DEE17E0435F}" uniqueName="3" name="CNT_20_24" queryTableFieldId="3" headerRowDxfId="23" dataDxfId="22" headerRowCellStyle="Normal 2" dataCellStyle="Normal 2 2 2"/>
    <tableColumn id="4" xr3:uid="{B357AC5C-1FA9-4A3A-A7BF-182C52A6A4F9}" uniqueName="4" name="CNT_25_29" queryTableFieldId="4" headerRowDxfId="21" dataDxfId="20" headerRowCellStyle="Normal 2" dataCellStyle="Normal 2 2 2"/>
    <tableColumn id="5" xr3:uid="{10002D98-7D25-4490-9CF0-31D497DD11A7}" uniqueName="5" name="CNT_30_34" queryTableFieldId="5" headerRowDxfId="19" dataDxfId="18" headerRowCellStyle="Normal 2" dataCellStyle="Normal 2 2 2"/>
    <tableColumn id="6" xr3:uid="{F6E4C4FA-3A4B-41D9-BE3F-71F6863F27CC}" uniqueName="6" name="CNT_35_39" queryTableFieldId="6" headerRowDxfId="17" dataDxfId="16" headerRowCellStyle="Normal 2" dataCellStyle="Normal 2 2 2"/>
    <tableColumn id="7" xr3:uid="{7678C3C2-9E24-4827-83E3-730624833465}" uniqueName="7" name="CNT_40_44" queryTableFieldId="7" headerRowDxfId="15" dataDxfId="14" headerRowCellStyle="Normal 2" dataCellStyle="Normal 2 2 2"/>
    <tableColumn id="8" xr3:uid="{3EDCBD3C-343B-4117-8886-3EB5FBFA4284}" uniqueName="8" name="CNT_45_49" queryTableFieldId="8" headerRowDxfId="13" dataDxfId="12" headerRowCellStyle="Normal 2" dataCellStyle="Normal 2 2 2"/>
    <tableColumn id="9" xr3:uid="{70148AD8-3F62-4F0E-97A6-A6318B46737B}" uniqueName="9" name="CNT_50_54" queryTableFieldId="9" headerRowDxfId="11" dataDxfId="10" headerRowCellStyle="Normal 2" dataCellStyle="Normal 2 2 2"/>
    <tableColumn id="10" xr3:uid="{CE556243-578D-443C-822C-417B7828D12E}" uniqueName="10" name="CNT_55_59" queryTableFieldId="10" headerRowDxfId="9" dataDxfId="8" headerRowCellStyle="Normal 2" dataCellStyle="Normal 2 2 2"/>
    <tableColumn id="11" xr3:uid="{15AD0581-AF51-4AA9-A820-4E96D11EA005}" uniqueName="11" name="CNT_UP_60" queryTableFieldId="11" headerRowDxfId="7" dataDxfId="6" headerRowCellStyle="Normal 2" dataCellStyle="Normal 2 2 2"/>
    <tableColumn id="12" xr3:uid="{AC2F3F6F-56E2-4E22-8877-7C6E6F4120EC}" uniqueName="12" name="NOT_STATED" queryTableFieldId="12" headerRowDxfId="5" dataDxfId="4" headerRowCellStyle="Normal 2" dataCellStyle="Normal 2 2 2"/>
    <tableColumn id="13" xr3:uid="{C7828C89-E6B1-4FDD-A602-00E2F1C2A8F3}" uniqueName="13" name="TOTAL" queryTableFieldId="13" headerRowDxfId="3" dataDxfId="2" headerRowCellStyle="Normal 2" dataCellStyle="Normal 2"/>
    <tableColumn id="14" xr3:uid="{6AAA3BFF-C5BF-48AF-BA5A-AA93162AC5F3}" uniqueName="14" name="AGE_LEVEL_ENG" queryTableFieldId="14" headerRowDxfId="1" dataDxfId="0" headerRowCellStyle="Normal 2" dataCellStyle="Normal 2"/>
  </tableColumns>
  <tableStyleInfo name="VITAL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C4F31FE-C976-4D53-ACE2-D9E062C59150}" name="Table_Default__XLS_TAB_8" displayName="Table_Default__XLS_TAB_8" ref="B9:H14" tableType="queryTable" headerRowCount="0" totalsRowShown="0" headerRowDxfId="254" dataDxfId="253" tableBorderDxfId="252" headerRowCellStyle="Normal 2" dataCellStyle="Normal 2">
  <tableColumns count="7">
    <tableColumn id="1" xr3:uid="{2DF797DC-93CD-4953-A9AC-B6E1E4994AE2}" uniqueName="1" name="QATAR" queryTableFieldId="1" headerRowDxfId="251" dataDxfId="250" headerRowCellStyle="Normal 2" dataCellStyle="Normal 2 2 2"/>
    <tableColumn id="2" xr3:uid="{50DDA631-A96D-4666-B1E0-0CC877B3B9B0}" uniqueName="2" name="OTHER_G_C_C_COUNTRIES" queryTableFieldId="2" headerRowDxfId="249" dataDxfId="248" headerRowCellStyle="Normal 2" dataCellStyle="Normal 2 2 2"/>
    <tableColumn id="3" xr3:uid="{4DD7BC65-5FED-426E-BD61-5580FCDA76A4}" uniqueName="3" name="OTHER_ARAB_COUNTRIES" queryTableFieldId="3" headerRowDxfId="247" dataDxfId="246" headerRowCellStyle="Normal 2" dataCellStyle="Normal 2 2 2"/>
    <tableColumn id="4" xr3:uid="{1B0CCE48-CBD4-480C-B17E-04B8669CBC6C}" uniqueName="4" name="ASIAN_COUNTRIES" queryTableFieldId="4" headerRowDxfId="245" dataDxfId="244" headerRowCellStyle="Normal 2" dataCellStyle="Normal 2 2 2"/>
    <tableColumn id="5" xr3:uid="{70432891-3F9F-46C6-8D6E-1D94F524F709}" uniqueName="5" name="EUROPEAN_COUNTRIES" queryTableFieldId="5" headerRowDxfId="243" dataDxfId="242" headerRowCellStyle="Normal 2" dataCellStyle="Normal 2 2 2"/>
    <tableColumn id="6" xr3:uid="{BEB6D78C-6D63-41E3-81BD-DD27904124F1}" uniqueName="6" name="OTHER_COUNTRIES" queryTableFieldId="6" headerRowDxfId="241" dataDxfId="240" headerRowCellStyle="Normal 2" dataCellStyle="Normal 2 2 2"/>
    <tableColumn id="7" xr3:uid="{A110B075-DF6A-4DA6-8F3C-E072B120B9A8}" uniqueName="7" name="TOTAL" queryTableFieldId="7" headerRowDxfId="239" dataDxfId="238" headerRowCellStyle="Normal 2" dataCellStyle="Normal 2"/>
  </tableColumns>
  <tableStyleInfo name="VITAL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AFD9102-CEBF-418B-91FB-F881346F88FE}" name="Table_Default__XLS_TAB_9" displayName="Table_Default__XLS_TAB_9" ref="A9:Q15" tableType="queryTable" headerRowCount="0" totalsRowCount="1" headerRowDxfId="237" dataDxfId="236" totalsRowDxfId="234" tableBorderDxfId="235" totalsRowBorderDxfId="233">
  <tableColumns count="17">
    <tableColumn id="1" xr3:uid="{EBB7FA40-31C0-4FB3-BF93-127837D6CEDE}" uniqueName="1" name="NAT_DESC_ARB" totalsRowLabel="المجموع" queryTableFieldId="1" headerRowDxfId="232" dataDxfId="231" totalsRowDxfId="230" headerRowCellStyle="Normal 2" dataCellStyle="Normal 2"/>
    <tableColumn id="2" xr3:uid="{FD478353-DD64-45C0-B051-FE633DE87B21}" uniqueName="2" name="AGE_LEVEL_LESS_20" totalsRowFunction="sum" queryTableFieldId="2" headerRowDxfId="229" dataDxfId="228" totalsRowDxfId="227" headerRowCellStyle="Normal 2" dataCellStyle="Normal 2 2 2"/>
    <tableColumn id="3" xr3:uid="{38F8BBB4-DA04-4827-ACB5-D568175AF3FF}" uniqueName="3" name="AGE_LEVEL_20_24" totalsRowFunction="sum" queryTableFieldId="3" headerRowDxfId="226" dataDxfId="225" totalsRowDxfId="224" headerRowCellStyle="Normal 2" dataCellStyle="Normal 2 2 2"/>
    <tableColumn id="4" xr3:uid="{E2CEFCE0-4C0A-4946-8C66-83FCBF934D98}" uniqueName="4" name="AGE_LEVEL_25_29" totalsRowFunction="sum" queryTableFieldId="4" headerRowDxfId="223" dataDxfId="222" totalsRowDxfId="221" headerRowCellStyle="Normal 2" dataCellStyle="Normal 2 2 2"/>
    <tableColumn id="5" xr3:uid="{94D08419-DC1D-4727-8877-73360C84AED0}" uniqueName="5" name="AGE_LEVEL_30_34" totalsRowFunction="sum" queryTableFieldId="5" headerRowDxfId="220" dataDxfId="219" totalsRowDxfId="218" headerRowCellStyle="Normal 2" dataCellStyle="Normal 2 2 2"/>
    <tableColumn id="6" xr3:uid="{C5D7F5D7-BBA9-48BD-8511-91BB737F60B0}" uniqueName="6" name="AGE_LEVEL_35_39" totalsRowFunction="sum" queryTableFieldId="6" headerRowDxfId="217" dataDxfId="216" totalsRowDxfId="215" headerRowCellStyle="Normal 2" dataCellStyle="Normal 2 2 2"/>
    <tableColumn id="7" xr3:uid="{B456691E-905D-4780-8D2A-9C947D38335E}" uniqueName="7" name="AGE_LEVEL_40_44" totalsRowFunction="sum" queryTableFieldId="7" headerRowDxfId="214" dataDxfId="213" totalsRowDxfId="212" headerRowCellStyle="Normal 2" dataCellStyle="Normal 2 2 2"/>
    <tableColumn id="8" xr3:uid="{C0045934-93E5-462B-9CBA-6720005B6CA6}" uniqueName="8" name="AGE_LEVEL_45_49" totalsRowFunction="sum" queryTableFieldId="8" headerRowDxfId="211" dataDxfId="210" totalsRowDxfId="209" headerRowCellStyle="Normal 2" dataCellStyle="Normal 2 2 2"/>
    <tableColumn id="9" xr3:uid="{AA56A025-21FC-4EEF-BB5F-7966E4D15C72}" uniqueName="9" name="AGE_LEVEL_50_54" totalsRowFunction="sum" queryTableFieldId="9" headerRowDxfId="208" dataDxfId="207" totalsRowDxfId="206" headerRowCellStyle="Normal 2" dataCellStyle="Normal 2 2 2"/>
    <tableColumn id="10" xr3:uid="{BB64FD62-9288-4D80-BF00-F49C71A13B77}" uniqueName="10" name="AGE_LEVEL_55_59" totalsRowFunction="sum" queryTableFieldId="10" headerRowDxfId="205" dataDxfId="204" totalsRowDxfId="203" headerRowCellStyle="Normal 2" dataCellStyle="Normal 2 2 2"/>
    <tableColumn id="11" xr3:uid="{9DC3B941-0675-46D4-893E-D128B9E17546}" uniqueName="11" name="AGE_LEVEL_60_64" totalsRowFunction="sum" queryTableFieldId="11" headerRowDxfId="202" dataDxfId="201" totalsRowDxfId="200" headerRowCellStyle="Normal 2" dataCellStyle="Normal 2 2 2"/>
    <tableColumn id="12" xr3:uid="{6EEF6574-5083-4344-AF28-EDFB80D808D4}" uniqueName="12" name="AGE_LEVEL_65_70" totalsRowFunction="sum" queryTableFieldId="12" headerRowDxfId="199" dataDxfId="198" totalsRowDxfId="197" headerRowCellStyle="Normal 2" dataCellStyle="Normal 2 2 2"/>
    <tableColumn id="13" xr3:uid="{6FCA1D15-FE84-4766-A8BF-34599AF515E9}" uniqueName="13" name="AGE_LEVEL_70_74" totalsRowFunction="sum" queryTableFieldId="13" headerRowDxfId="196" dataDxfId="195" totalsRowDxfId="194" headerRowCellStyle="Normal 2" dataCellStyle="Normal 2 2 2"/>
    <tableColumn id="14" xr3:uid="{ACC36254-5781-4520-B77C-99DE49F3A81C}" uniqueName="14" name="AGE_LEVEL_75" totalsRowFunction="sum" queryTableFieldId="14" headerRowDxfId="193" dataDxfId="192" totalsRowDxfId="191" headerRowCellStyle="Normal 2" dataCellStyle="Normal 2 2 2"/>
    <tableColumn id="15" xr3:uid="{3F2D46FF-D781-42FA-9AB4-F172AE2ED0B9}" uniqueName="15" name="AGE_LEVEL_NOT_STATED" totalsRowFunction="sum" queryTableFieldId="15" headerRowDxfId="190" dataDxfId="189" totalsRowDxfId="188" headerRowCellStyle="Normal 2" dataCellStyle="Normal 2 2 2"/>
    <tableColumn id="16" xr3:uid="{B53C5F93-071C-4D72-B26E-30A686E0569D}" uniqueName="16" name="TOTAL" totalsRowFunction="sum" queryTableFieldId="16" headerRowDxfId="187" dataDxfId="186" totalsRowDxfId="185" headerRowCellStyle="Normal 2" dataCellStyle="Normal 2"/>
    <tableColumn id="17" xr3:uid="{21DF6128-1F8F-42F9-9A8A-152423663C54}" uniqueName="17" name="NAT_DESC_ENG" totalsRowLabel="Total" queryTableFieldId="17" headerRowDxfId="184" dataDxfId="183" totalsRowDxfId="182" headerRowCellStyle="Normal 2" dataCellStyle="TXT1"/>
  </tableColumns>
  <tableStyleInfo name="VITAL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8C3FD9C-9262-4FFA-A6B6-112D4E0D4789}" name="Table_Default__XLS_TAB_10" displayName="Table_Default__XLS_TAB_10" ref="A9:N15" tableType="queryTable" headerRowCount="0" totalsRowCount="1" headerRowDxfId="181" dataDxfId="180" totalsRowDxfId="178" tableBorderDxfId="179" totalsRowBorderDxfId="177">
  <tableColumns count="14">
    <tableColumn id="1" xr3:uid="{FE3E4B2B-69AB-4290-9E98-773A001C5923}" uniqueName="1" name="NAT_DESC_ARB" totalsRowLabel="المجموع" queryTableFieldId="1" headerRowDxfId="176" dataDxfId="175" totalsRowDxfId="174" headerRowCellStyle="Normal 2" dataCellStyle="Normal 2"/>
    <tableColumn id="2" xr3:uid="{3411DE00-21B7-4688-B094-E72B8D47F69A}" uniqueName="2" name="AGE_LEVEL_LESS_20" totalsRowFunction="sum" queryTableFieldId="2" headerRowDxfId="173" dataDxfId="172" totalsRowDxfId="171" headerRowCellStyle="Normal 2" dataCellStyle="Normal 2 2 2"/>
    <tableColumn id="3" xr3:uid="{CBD1A323-277E-4AB4-8E82-F99B1447E5C1}" uniqueName="3" name="AGE_LEVEL_20_24" totalsRowFunction="sum" queryTableFieldId="3" headerRowDxfId="170" dataDxfId="169" totalsRowDxfId="168" headerRowCellStyle="Normal 2" dataCellStyle="Normal 2 2 2"/>
    <tableColumn id="4" xr3:uid="{2791D9E0-4761-4D53-961F-F16D95B4A75E}" uniqueName="4" name="AGE_LEVEL_25_29" totalsRowFunction="sum" queryTableFieldId="4" headerRowDxfId="167" dataDxfId="166" totalsRowDxfId="165" headerRowCellStyle="Normal 2" dataCellStyle="Normal 2 2 2"/>
    <tableColumn id="5" xr3:uid="{E664053B-F566-4BC1-ADF7-E0FF3DE09E38}" uniqueName="5" name="AGE_LEVEL_30_34" totalsRowFunction="sum" queryTableFieldId="5" headerRowDxfId="164" dataDxfId="163" totalsRowDxfId="162" headerRowCellStyle="Normal 2" dataCellStyle="Normal 2 2 2"/>
    <tableColumn id="6" xr3:uid="{B071371B-4760-4C1B-A290-34D09370B3A5}" uniqueName="6" name="AGE_LEVEL_35_39" totalsRowFunction="sum" queryTableFieldId="6" headerRowDxfId="161" dataDxfId="160" totalsRowDxfId="159" headerRowCellStyle="Normal 2" dataCellStyle="Normal 2 2 2"/>
    <tableColumn id="7" xr3:uid="{11709283-E3A0-4A05-936D-044F07BB74E6}" uniqueName="7" name="AGE_LEVEL_40_44" totalsRowFunction="sum" queryTableFieldId="7" headerRowDxfId="158" dataDxfId="157" totalsRowDxfId="156" headerRowCellStyle="Normal 2" dataCellStyle="Normal 2 2 2"/>
    <tableColumn id="8" xr3:uid="{4941B48F-BDFD-48C8-8EC3-39856F1B5EAF}" uniqueName="8" name="AGE_LEVEL_45_49" totalsRowFunction="sum" queryTableFieldId="8" headerRowDxfId="155" dataDxfId="154" totalsRowDxfId="153" headerRowCellStyle="Normal 2" dataCellStyle="Normal 2 2 2"/>
    <tableColumn id="9" xr3:uid="{D8A7A321-6FB4-4D4B-9099-9195AE9B0901}" uniqueName="9" name="AGE_LEVEL_50_54" totalsRowFunction="sum" queryTableFieldId="9" headerRowDxfId="152" dataDxfId="151" totalsRowDxfId="150" headerRowCellStyle="Normal 2" dataCellStyle="Normal 2 2 2"/>
    <tableColumn id="10" xr3:uid="{47C81DF8-4DB4-4AD9-9710-E769BF6AF44E}" uniqueName="10" name="AGE_LEVEL_55_59" totalsRowFunction="sum" queryTableFieldId="10" headerRowDxfId="149" dataDxfId="148" totalsRowDxfId="147" headerRowCellStyle="Normal 2" dataCellStyle="Normal 2 2 2"/>
    <tableColumn id="11" xr3:uid="{0A2C84C0-54CA-4551-BDDA-9FE2AA6AE24A}" uniqueName="11" name="AGE_LEVEL_UP_60" totalsRowFunction="sum" queryTableFieldId="11" headerRowDxfId="146" dataDxfId="145" totalsRowDxfId="144" headerRowCellStyle="Normal 2" dataCellStyle="Normal 2 2 2"/>
    <tableColumn id="12" xr3:uid="{5FF08922-CA51-420F-9848-3449E93E490B}" uniqueName="12" name="AGE_LEVEL_NOT_STATED" totalsRowFunction="sum" queryTableFieldId="12" headerRowDxfId="143" dataDxfId="142" totalsRowDxfId="141" headerRowCellStyle="Normal 2" dataCellStyle="Normal 2 2 2"/>
    <tableColumn id="13" xr3:uid="{DAD36266-DC85-4255-A61D-7872B51298FF}" uniqueName="13" name="TOTAL" totalsRowFunction="sum" queryTableFieldId="13" headerRowDxfId="140" dataDxfId="139" totalsRowDxfId="138" headerRowCellStyle="Normal 2" dataCellStyle="Normal 2"/>
    <tableColumn id="14" xr3:uid="{A87052D8-1A65-4B48-80AF-98933CABA18E}" uniqueName="14" name="NAT_DESC_ENG" totalsRowLabel="Total" queryTableFieldId="14" headerRowDxfId="137" dataDxfId="136" totalsRowDxfId="135" headerRowCellStyle="Normal 2" dataCellStyle="TXT1"/>
  </tableColumns>
  <tableStyleInfo name="VITAL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F1FEEBB-68D1-439E-902C-9C5125948D35}" name="Table_Default__XLS_TAB_11_3" displayName="Table_Default__XLS_TAB_11_3" ref="A10:N24" tableType="queryTable" headerRowCount="0" totalsRowCount="1" dataDxfId="134" totalsRowDxfId="133" totalsRowBorderDxfId="132" dataCellStyle="Normal 2">
  <tableColumns count="14">
    <tableColumn id="1" xr3:uid="{0765E919-CC6B-4D4C-B1AC-D9F3D0744E48}" uniqueName="1" name="AGE_LEVEL_HUSBD_ARB" totalsRowLabel="المجموع" queryTableFieldId="1" headerRowDxfId="131" dataDxfId="130" totalsRowDxfId="129" headerRowCellStyle="Normal 2" dataCellStyle="Normal 2"/>
    <tableColumn id="2" xr3:uid="{9B6AF097-EFFC-4C98-A139-18214CA5E4A5}" uniqueName="2" name="AGE_LEVEL_LESS_20" totalsRowFunction="sum" queryTableFieldId="2" headerRowDxfId="128" dataDxfId="127" totalsRowDxfId="126" headerRowCellStyle="Normal 2" dataCellStyle="Normal 2 2 2"/>
    <tableColumn id="3" xr3:uid="{7A866479-54E8-440B-AD14-78EB0C28227E}" uniqueName="3" name="AGE_LEVEL_20_24" totalsRowFunction="sum" queryTableFieldId="3" headerRowDxfId="125" dataDxfId="124" totalsRowDxfId="123" headerRowCellStyle="Normal 2" dataCellStyle="Normal 2 2 2"/>
    <tableColumn id="4" xr3:uid="{B1EB1DF5-C02C-4DE8-B38F-061BA9D4DCB7}" uniqueName="4" name="AGE_LEVEL_25_29" totalsRowFunction="sum" queryTableFieldId="4" headerRowDxfId="122" dataDxfId="121" totalsRowDxfId="120" headerRowCellStyle="Normal 2" dataCellStyle="Normal 2 2 2"/>
    <tableColumn id="5" xr3:uid="{B924C02C-D092-48C2-AABA-BAADFC6F643A}" uniqueName="5" name="AGE_LEVEL_30_34" totalsRowFunction="sum" queryTableFieldId="5" headerRowDxfId="119" dataDxfId="118" totalsRowDxfId="117" headerRowCellStyle="Normal 2" dataCellStyle="Normal 2 2 2"/>
    <tableColumn id="6" xr3:uid="{39A5D4BE-CE42-4FE2-89DA-1785602D85C1}" uniqueName="6" name="AGE_LEVEL_35_39" totalsRowFunction="sum" queryTableFieldId="6" headerRowDxfId="116" dataDxfId="115" totalsRowDxfId="114" headerRowCellStyle="Normal 2" dataCellStyle="Normal 2 2 2"/>
    <tableColumn id="7" xr3:uid="{45B6C7BE-B165-4D78-9132-67D08B39B865}" uniqueName="7" name="AGE_LEVEL_40_44" totalsRowFunction="sum" queryTableFieldId="7" headerRowDxfId="113" dataDxfId="112" totalsRowDxfId="111" headerRowCellStyle="Normal 2" dataCellStyle="Normal 2 2 2"/>
    <tableColumn id="8" xr3:uid="{54F4C663-7139-457A-875B-23F6649C3929}" uniqueName="8" name="AGE_LEVEL_45_49" totalsRowFunction="sum" queryTableFieldId="8" headerRowDxfId="110" dataDxfId="109" totalsRowDxfId="108" headerRowCellStyle="Normal 2" dataCellStyle="Normal 2 2 2"/>
    <tableColumn id="9" xr3:uid="{98145027-6F84-4507-9924-DB640DDCC5F5}" uniqueName="9" name="AGE_LEVEL_50_54" totalsRowFunction="sum" queryTableFieldId="9" headerRowDxfId="107" dataDxfId="106" totalsRowDxfId="105" headerRowCellStyle="Normal 2" dataCellStyle="Normal 2 2 2"/>
    <tableColumn id="10" xr3:uid="{6D2313D4-178C-425B-AEF3-8EB2F2FDF349}" uniqueName="10" name="AGE_LEVEL_55_59" totalsRowFunction="sum" queryTableFieldId="10" headerRowDxfId="104" dataDxfId="103" totalsRowDxfId="102" headerRowCellStyle="Normal 2" dataCellStyle="Normal 2 2 2"/>
    <tableColumn id="11" xr3:uid="{C00A9ED0-18D9-4A2C-A328-E227280AD93E}" uniqueName="11" name="AGE_LEVEL_UP_60" totalsRowFunction="sum" queryTableFieldId="11" headerRowDxfId="101" dataDxfId="100" totalsRowDxfId="99" headerRowCellStyle="Normal 2" dataCellStyle="Normal 2 2 2"/>
    <tableColumn id="12" xr3:uid="{D41B18AC-322D-4495-BEAF-1418031FA68C}" uniqueName="12" name="AGE_LEVEL_NOT_STATED" totalsRowFunction="sum" queryTableFieldId="12" headerRowDxfId="98" dataDxfId="97" totalsRowDxfId="96" headerRowCellStyle="Normal 2" dataCellStyle="Normal 2 2 2"/>
    <tableColumn id="13" xr3:uid="{561BE3A0-4B34-44DE-BDDF-00ABB246CCB3}" uniqueName="13" name="TOTAL" totalsRowFunction="sum" queryTableFieldId="13" headerRowDxfId="95" dataDxfId="94" totalsRowDxfId="93" headerRowCellStyle="Normal 2" dataCellStyle="Normal 2"/>
    <tableColumn id="14" xr3:uid="{B4C50B89-FCB5-492F-93DD-A93CB0E8FBED}" uniqueName="14" name="AGE_LEVEL_HUSBD_ENG" totalsRowLabel="Total" queryTableFieldId="14" headerRowDxfId="92" dataDxfId="91" totalsRowDxfId="90" headerRowCellStyle="Normal 2" dataCellStyle="Normal 2"/>
  </tableColumns>
  <tableStyleInfo name="VITAL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C17CAEF-3BB1-4ED6-B21A-2EA72775CEED}" name="Table_Default__XLS_TAB_23" displayName="Table_Default__XLS_TAB_23" ref="B9:G20" tableType="queryTable" headerRowCount="0" totalsRowShown="0" headerRowDxfId="89" dataDxfId="88" tableBorderDxfId="87" headerRowCellStyle="Normal 2" dataCellStyle="TXT2">
  <tableColumns count="6">
    <tableColumn id="1" xr3:uid="{7DC75834-9515-4536-9036-D894F206F4D5}" uniqueName="1" name="M_QTRI_COUNT" queryTableFieldId="1" headerRowDxfId="86" dataDxfId="85" headerRowCellStyle="Normal 2" dataCellStyle="TXT2"/>
    <tableColumn id="2" xr3:uid="{5F242C81-8D18-4C71-B739-CCD74159D7AB}" uniqueName="2" name="M_NQTRI_COUNT" queryTableFieldId="2" headerRowDxfId="84" dataDxfId="83" headerRowCellStyle="Normal 2" dataCellStyle="TXT2"/>
    <tableColumn id="3" xr3:uid="{79D9C52F-529E-4B74-A68C-8B9F9FEF126E}" uniqueName="3" name="M_QTRI_TOT_COUNT" queryTableFieldId="3" headerRowDxfId="82" dataDxfId="81" headerRowCellStyle="Normal 2" dataCellStyle="Total1"/>
    <tableColumn id="4" xr3:uid="{B3736347-D6F2-45BB-B404-0288A7C62FE9}" uniqueName="4" name="W_QTRI_COUNT" queryTableFieldId="4" headerRowDxfId="80" dataDxfId="79" headerRowCellStyle="Normal 2" dataCellStyle="TXT2"/>
    <tableColumn id="5" xr3:uid="{772CD8D2-8522-4DD1-899F-B90992F9BB3D}" uniqueName="5" name="W_NQTRI_COUNT" queryTableFieldId="5" headerRowDxfId="78" dataDxfId="77" headerRowCellStyle="Normal 2" dataCellStyle="TXT2"/>
    <tableColumn id="6" xr3:uid="{07AD5617-4906-48CE-9280-F27E5E3C7CB5}" uniqueName="6" name="W_QTRI_TOT_COUNT" queryTableFieldId="6" headerRowDxfId="76" dataDxfId="75" headerRowCellStyle="Normal 2" dataCellStyle="Total1"/>
  </tableColumns>
  <tableStyleInfo name="VITAL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F73CB52-3D3D-4D2A-BA8E-42364664945E}" name="Table_Default__XLS_TAB_26_240" displayName="Table_Default__XLS_TAB_26_240" ref="B10:G20" tableType="queryTable" headerRowCount="0" totalsRowShown="0" headerRowDxfId="74" dataDxfId="73" tableBorderDxfId="72" headerRowCellStyle="Normal 2" dataCellStyle="TXT2">
  <tableColumns count="6">
    <tableColumn id="1" xr3:uid="{36310244-92AA-45DE-99B7-6239823595B2}" uniqueName="1" name="BAAN_SMALLERQATAR" queryTableFieldId="1" headerRowDxfId="71" dataDxfId="70" headerRowCellStyle="Normal 2" dataCellStyle="TXT2"/>
    <tableColumn id="2" xr3:uid="{D05803B2-5F65-4074-AB1B-C69D8B13F4A5}" uniqueName="2" name="RAJEE" queryTableFieldId="2" headerRowDxfId="69" dataDxfId="68" headerRowCellStyle="Normal 2" dataCellStyle="TXT2"/>
    <tableColumn id="3" xr3:uid="{DB83317D-9432-444A-B297-5D532BE54C15}" uniqueName="3" name="KHULLA" queryTableFieldId="3" headerRowDxfId="67" dataDxfId="66" headerRowCellStyle="Normal 2" dataCellStyle="TXT2"/>
    <tableColumn id="4" xr3:uid="{A8535B2C-EA23-40F3-8C71-65B0BE4146F5}" uniqueName="4" name="BAAN_GREATER" queryTableFieldId="4" headerRowDxfId="65" dataDxfId="64" headerRowCellStyle="Normal 2" dataCellStyle="TXT2"/>
    <tableColumn id="6" xr3:uid="{1DE9CF9A-74EB-4538-83B7-96B41D84D295}" uniqueName="6" name="Column1" queryTableFieldId="6" headerRowDxfId="63" dataDxfId="62" headerRowCellStyle="Normal 2" dataCellStyle="TXT2"/>
    <tableColumn id="5" xr3:uid="{9214D61D-71AA-457B-A219-659B35C9C926}" uniqueName="5" name="TOTAL" queryTableFieldId="5" headerRowDxfId="61" dataDxfId="60" headerRowCellStyle="Normal 2" dataCellStyle="TXT2"/>
  </tableColumns>
  <tableStyleInfo name="VITAL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0700E3F-243F-4B00-9F4C-0D9070C09115}" name="Table_Default__XLS_TAB_25_3" displayName="Table_Default__XLS_TAB_25_3" ref="B10:G23" tableType="queryTable" headerRowCount="0" totalsRowShown="0" headerRowDxfId="59" dataDxfId="58" tableBorderDxfId="57" headerRowCellStyle="Normal 2" dataCellStyle="TXT2">
  <tableColumns count="6">
    <tableColumn id="1" xr3:uid="{CAB6F45B-EC31-4F75-A498-9F13B726D168}" uniqueName="1" name="BAAN_SMALLERQATAR" queryTableFieldId="1" headerRowDxfId="56" dataDxfId="55" headerRowCellStyle="Normal 2" dataCellStyle="TXT2"/>
    <tableColumn id="2" xr3:uid="{06826F1E-F290-4D01-89B2-519C93C9F6C2}" uniqueName="2" name="RAJEE" queryTableFieldId="2" headerRowDxfId="54" dataDxfId="53" headerRowCellStyle="Normal 2" dataCellStyle="TXT2"/>
    <tableColumn id="3" xr3:uid="{F496FA0F-36FA-4319-9DF4-368FE2C3B7D3}" uniqueName="3" name="KHULLA" queryTableFieldId="3" headerRowDxfId="52" dataDxfId="51" headerRowCellStyle="Normal 2" dataCellStyle="TXT2"/>
    <tableColumn id="4" xr3:uid="{2600F19F-07EB-4308-945B-133F53D8E389}" uniqueName="4" name="BAAN_GREATER" queryTableFieldId="4" headerRowDxfId="50" dataDxfId="49" headerRowCellStyle="Normal 2" dataCellStyle="TXT2"/>
    <tableColumn id="6" xr3:uid="{0F827E8D-FAFE-439D-9A51-291A1BFA278E}" uniqueName="6" name="Column1" queryTableFieldId="6" headerRowDxfId="48" dataDxfId="47" headerRowCellStyle="Normal 2" dataCellStyle="TXT2"/>
    <tableColumn id="5" xr3:uid="{06D12011-D86C-4F88-8A3D-F8AF0BC676DF}" uniqueName="5" name="TOTAL" queryTableFieldId="5" headerRowDxfId="46" dataDxfId="45" headerRowCellStyle="Normal 2" dataCellStyle="TXT2"/>
  </tableColumns>
  <tableStyleInfo name="VITAL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CBA3648-48FF-463F-BE00-5F01F28DAC80}" name="Table_Default__XLS_TAB_24" displayName="Table_Default__XLS_TAB_24" ref="B9:G14" tableType="queryTable" headerRowCount="0" totalsRowShown="0" headerRowDxfId="44" dataDxfId="43" tableBorderDxfId="42" headerRowCellStyle="Normal 2" dataCellStyle="TXT2">
  <tableColumns count="6">
    <tableColumn id="1" xr3:uid="{85BC79B1-EEF5-401B-B54D-1462607790A1}" uniqueName="1" name="BAAN_SMALLERQATAR" queryTableFieldId="1" headerRowDxfId="41" dataDxfId="40" headerRowCellStyle="Normal 2" dataCellStyle="TXT2"/>
    <tableColumn id="2" xr3:uid="{FE0A6CFF-DC9A-4D6B-9E38-99E379466D4B}" uniqueName="2" name="RAJEE" queryTableFieldId="2" headerRowDxfId="39" dataDxfId="38" headerRowCellStyle="Normal 2" dataCellStyle="TXT2"/>
    <tableColumn id="3" xr3:uid="{113913EE-D008-4126-AFED-E9612BD9F456}" uniqueName="3" name="KHULLA" queryTableFieldId="3" headerRowDxfId="37" dataDxfId="36" headerRowCellStyle="Normal 2" dataCellStyle="TXT2"/>
    <tableColumn id="4" xr3:uid="{2C98BADB-1DA1-416B-A0E1-58FB395FDD8D}" uniqueName="4" name="BAAN_GREATER" queryTableFieldId="4" headerRowDxfId="35" dataDxfId="34" headerRowCellStyle="Normal 2" dataCellStyle="TXT2"/>
    <tableColumn id="6" xr3:uid="{71320AD4-D7F5-49F2-A666-1E6B8038EC50}" uniqueName="6" name="Column1" queryTableFieldId="6" headerRowDxfId="33" dataDxfId="32" headerRowCellStyle="Normal 2" dataCellStyle="TXT2"/>
    <tableColumn id="5" xr3:uid="{82AE60BA-2809-4F1B-AE61-3CD4BFA2CEF8}" uniqueName="5" name="TOTAL" queryTableFieldId="5" headerRowDxfId="31" dataDxfId="30" headerRowCellStyle="Normal 2" dataCellStyle="TXT2"/>
  </tableColumns>
  <tableStyleInfo name="VITAL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3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8:A22"/>
  <sheetViews>
    <sheetView rightToLeft="1" view="pageBreakPreview" zoomScaleNormal="100" zoomScaleSheetLayoutView="100" workbookViewId="0">
      <selection activeCell="J19" sqref="J19"/>
    </sheetView>
  </sheetViews>
  <sheetFormatPr defaultColWidth="9.140625" defaultRowHeight="12.75" x14ac:dyDescent="0.2"/>
  <cols>
    <col min="1" max="16384" width="9.140625" style="25"/>
  </cols>
  <sheetData>
    <row r="18" spans="1:1" ht="6.75" customHeight="1" x14ac:dyDescent="0.2"/>
    <row r="21" spans="1:1" ht="26.25" customHeight="1" x14ac:dyDescent="0.2">
      <c r="A21" s="29"/>
    </row>
    <row r="22" spans="1:1" ht="30" x14ac:dyDescent="0.2">
      <c r="A22" s="30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59"/>
  <sheetViews>
    <sheetView rightToLeft="1" view="pageBreakPreview" zoomScaleNormal="100" zoomScaleSheetLayoutView="100" workbookViewId="0">
      <selection activeCell="E58" sqref="E58"/>
    </sheetView>
  </sheetViews>
  <sheetFormatPr defaultColWidth="9.140625" defaultRowHeight="12.75" x14ac:dyDescent="0.2"/>
  <cols>
    <col min="1" max="1" width="19.140625" style="131" customWidth="1"/>
    <col min="2" max="13" width="8.140625" style="130" customWidth="1"/>
    <col min="14" max="14" width="20" style="131" customWidth="1"/>
    <col min="15" max="16384" width="9.140625" style="130"/>
  </cols>
  <sheetData>
    <row r="1" spans="1:14" s="65" customFormat="1" ht="18" x14ac:dyDescent="0.2">
      <c r="A1" s="126" t="s">
        <v>252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s="65" customFormat="1" ht="18" x14ac:dyDescent="0.2">
      <c r="A2" s="553">
        <v>2022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</row>
    <row r="3" spans="1:14" s="65" customFormat="1" ht="18" x14ac:dyDescent="0.2">
      <c r="A3" s="554" t="s">
        <v>251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</row>
    <row r="4" spans="1:14" ht="15.75" x14ac:dyDescent="0.2">
      <c r="A4" s="555">
        <v>2022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</row>
    <row r="5" spans="1:14" ht="15.75" x14ac:dyDescent="0.2">
      <c r="A5" s="19" t="s">
        <v>552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51" t="s">
        <v>553</v>
      </c>
    </row>
    <row r="6" spans="1:14" ht="21.75" customHeight="1" thickBot="1" x14ac:dyDescent="0.25">
      <c r="A6" s="565" t="s">
        <v>250</v>
      </c>
      <c r="B6" s="568" t="s">
        <v>131</v>
      </c>
      <c r="C6" s="569"/>
      <c r="D6" s="569"/>
      <c r="E6" s="570"/>
      <c r="F6" s="568" t="s">
        <v>130</v>
      </c>
      <c r="G6" s="569"/>
      <c r="H6" s="569"/>
      <c r="I6" s="570"/>
      <c r="J6" s="571" t="s">
        <v>129</v>
      </c>
      <c r="K6" s="572"/>
      <c r="L6" s="572"/>
      <c r="M6" s="614"/>
      <c r="N6" s="573" t="s">
        <v>249</v>
      </c>
    </row>
    <row r="7" spans="1:14" s="152" customFormat="1" ht="18" customHeight="1" thickTop="1" thickBot="1" x14ac:dyDescent="0.25">
      <c r="A7" s="566"/>
      <c r="B7" s="576" t="s">
        <v>148</v>
      </c>
      <c r="C7" s="576" t="s">
        <v>146</v>
      </c>
      <c r="D7" s="526" t="s">
        <v>564</v>
      </c>
      <c r="E7" s="582" t="s">
        <v>212</v>
      </c>
      <c r="F7" s="576" t="s">
        <v>148</v>
      </c>
      <c r="G7" s="576" t="s">
        <v>146</v>
      </c>
      <c r="H7" s="28" t="s">
        <v>564</v>
      </c>
      <c r="I7" s="582" t="s">
        <v>212</v>
      </c>
      <c r="J7" s="576" t="s">
        <v>148</v>
      </c>
      <c r="K7" s="28" t="s">
        <v>564</v>
      </c>
      <c r="L7" s="576" t="s">
        <v>146</v>
      </c>
      <c r="M7" s="582" t="s">
        <v>212</v>
      </c>
      <c r="N7" s="574"/>
    </row>
    <row r="8" spans="1:14" s="138" customFormat="1" ht="26.25" customHeight="1" thickTop="1" x14ac:dyDescent="0.2">
      <c r="A8" s="585"/>
      <c r="B8" s="613"/>
      <c r="C8" s="613"/>
      <c r="D8" s="527" t="s">
        <v>563</v>
      </c>
      <c r="E8" s="591"/>
      <c r="F8" s="613"/>
      <c r="G8" s="613"/>
      <c r="H8" s="509" t="s">
        <v>563</v>
      </c>
      <c r="I8" s="591"/>
      <c r="J8" s="613"/>
      <c r="K8" s="509" t="s">
        <v>563</v>
      </c>
      <c r="L8" s="613"/>
      <c r="M8" s="591"/>
      <c r="N8" s="587"/>
    </row>
    <row r="9" spans="1:14" s="138" customFormat="1" ht="13.5" thickBot="1" x14ac:dyDescent="0.25">
      <c r="A9" s="183" t="s">
        <v>248</v>
      </c>
      <c r="B9" s="416">
        <v>24</v>
      </c>
      <c r="C9" s="416">
        <v>28</v>
      </c>
      <c r="D9" s="416">
        <v>0</v>
      </c>
      <c r="E9" s="11">
        <f>B9+C9+D9</f>
        <v>52</v>
      </c>
      <c r="F9" s="416">
        <v>62</v>
      </c>
      <c r="G9" s="416">
        <v>57</v>
      </c>
      <c r="H9" s="416">
        <v>1</v>
      </c>
      <c r="I9" s="11">
        <f>F9+G9+H9</f>
        <v>120</v>
      </c>
      <c r="J9" s="182">
        <f>B9+F9</f>
        <v>86</v>
      </c>
      <c r="K9" s="182">
        <f>D9+H9</f>
        <v>1</v>
      </c>
      <c r="L9" s="182">
        <f>C9+G9</f>
        <v>85</v>
      </c>
      <c r="M9" s="11">
        <f>J9+K9+L9</f>
        <v>172</v>
      </c>
      <c r="N9" s="181" t="s">
        <v>247</v>
      </c>
    </row>
    <row r="10" spans="1:14" s="138" customFormat="1" ht="15.75" thickBot="1" x14ac:dyDescent="0.25">
      <c r="A10" s="169">
        <v>1</v>
      </c>
      <c r="B10" s="400">
        <v>2</v>
      </c>
      <c r="C10" s="400">
        <v>2</v>
      </c>
      <c r="D10" s="400">
        <v>0</v>
      </c>
      <c r="E10" s="12">
        <f t="shared" ref="E10:E34" si="0">B10+C10+D10</f>
        <v>4</v>
      </c>
      <c r="F10" s="400">
        <v>3</v>
      </c>
      <c r="G10" s="400">
        <v>6</v>
      </c>
      <c r="H10" s="400">
        <v>0</v>
      </c>
      <c r="I10" s="12">
        <f t="shared" ref="I10:I34" si="1">F10+G10+H10</f>
        <v>9</v>
      </c>
      <c r="J10" s="168">
        <f>B10+F10</f>
        <v>5</v>
      </c>
      <c r="K10" s="528">
        <f t="shared" ref="K10:K34" si="2">D10+H10</f>
        <v>0</v>
      </c>
      <c r="L10" s="168">
        <f>C10+G10</f>
        <v>8</v>
      </c>
      <c r="M10" s="12">
        <f t="shared" ref="M10:M34" si="3">J10+K10+L10</f>
        <v>13</v>
      </c>
      <c r="N10" s="13">
        <v>1</v>
      </c>
    </row>
    <row r="11" spans="1:14" s="138" customFormat="1" ht="15.75" thickBot="1" x14ac:dyDescent="0.25">
      <c r="A11" s="167">
        <v>2</v>
      </c>
      <c r="B11" s="401">
        <v>0</v>
      </c>
      <c r="C11" s="401">
        <v>3</v>
      </c>
      <c r="D11" s="401">
        <v>0</v>
      </c>
      <c r="E11" s="14">
        <f t="shared" si="0"/>
        <v>3</v>
      </c>
      <c r="F11" s="401">
        <v>3</v>
      </c>
      <c r="G11" s="401">
        <v>4</v>
      </c>
      <c r="H11" s="401">
        <v>0</v>
      </c>
      <c r="I11" s="14">
        <f t="shared" si="1"/>
        <v>7</v>
      </c>
      <c r="J11" s="166">
        <f>B11+F11</f>
        <v>3</v>
      </c>
      <c r="K11" s="182">
        <f t="shared" si="2"/>
        <v>0</v>
      </c>
      <c r="L11" s="166">
        <f>C11+G11</f>
        <v>7</v>
      </c>
      <c r="M11" s="14">
        <f t="shared" si="3"/>
        <v>10</v>
      </c>
      <c r="N11" s="15">
        <v>2</v>
      </c>
    </row>
    <row r="12" spans="1:14" s="138" customFormat="1" ht="15.75" thickBot="1" x14ac:dyDescent="0.25">
      <c r="A12" s="169">
        <v>3</v>
      </c>
      <c r="B12" s="400">
        <v>1</v>
      </c>
      <c r="C12" s="400">
        <v>1</v>
      </c>
      <c r="D12" s="400">
        <v>0</v>
      </c>
      <c r="E12" s="12">
        <f t="shared" si="0"/>
        <v>2</v>
      </c>
      <c r="F12" s="400">
        <v>3</v>
      </c>
      <c r="G12" s="400">
        <v>3</v>
      </c>
      <c r="H12" s="400">
        <v>0</v>
      </c>
      <c r="I12" s="12">
        <f t="shared" si="1"/>
        <v>6</v>
      </c>
      <c r="J12" s="168">
        <f>B12+F12</f>
        <v>4</v>
      </c>
      <c r="K12" s="528">
        <f t="shared" si="2"/>
        <v>0</v>
      </c>
      <c r="L12" s="168">
        <f>C12+G12</f>
        <v>4</v>
      </c>
      <c r="M12" s="12">
        <f t="shared" si="3"/>
        <v>8</v>
      </c>
      <c r="N12" s="13">
        <v>3</v>
      </c>
    </row>
    <row r="13" spans="1:14" s="138" customFormat="1" ht="15.75" customHeight="1" x14ac:dyDescent="0.2">
      <c r="A13" s="180">
        <v>4</v>
      </c>
      <c r="B13" s="402">
        <v>1</v>
      </c>
      <c r="C13" s="402">
        <v>0</v>
      </c>
      <c r="D13" s="402">
        <v>0</v>
      </c>
      <c r="E13" s="178">
        <f t="shared" si="0"/>
        <v>1</v>
      </c>
      <c r="F13" s="402">
        <v>1</v>
      </c>
      <c r="G13" s="402">
        <v>6</v>
      </c>
      <c r="H13" s="402">
        <v>0</v>
      </c>
      <c r="I13" s="178">
        <f t="shared" si="1"/>
        <v>7</v>
      </c>
      <c r="J13" s="179">
        <f>B13+F13</f>
        <v>2</v>
      </c>
      <c r="K13" s="531">
        <f t="shared" si="2"/>
        <v>0</v>
      </c>
      <c r="L13" s="179">
        <f>C13+G13</f>
        <v>6</v>
      </c>
      <c r="M13" s="178">
        <f t="shared" si="3"/>
        <v>8</v>
      </c>
      <c r="N13" s="177">
        <v>4</v>
      </c>
    </row>
    <row r="14" spans="1:14" s="138" customFormat="1" ht="23.25" customHeight="1" x14ac:dyDescent="0.2">
      <c r="A14" s="176" t="s">
        <v>2</v>
      </c>
      <c r="B14" s="175">
        <f t="shared" ref="B14" si="4">SUM(B9:B13)</f>
        <v>28</v>
      </c>
      <c r="C14" s="175">
        <f>SUM(C9:C13)</f>
        <v>34</v>
      </c>
      <c r="D14" s="175">
        <f t="shared" ref="D14:J14" si="5">SUM(D9:D13)</f>
        <v>0</v>
      </c>
      <c r="E14" s="175">
        <f t="shared" si="0"/>
        <v>62</v>
      </c>
      <c r="F14" s="175">
        <f t="shared" si="5"/>
        <v>72</v>
      </c>
      <c r="G14" s="175">
        <f t="shared" si="5"/>
        <v>76</v>
      </c>
      <c r="H14" s="175">
        <f t="shared" si="5"/>
        <v>1</v>
      </c>
      <c r="I14" s="175">
        <f t="shared" si="1"/>
        <v>149</v>
      </c>
      <c r="J14" s="175">
        <f t="shared" si="5"/>
        <v>100</v>
      </c>
      <c r="K14" s="175">
        <f>D14+H14</f>
        <v>1</v>
      </c>
      <c r="L14" s="175">
        <f>SUM(L9:L13)</f>
        <v>110</v>
      </c>
      <c r="M14" s="175">
        <f>J14+K14+L14</f>
        <v>211</v>
      </c>
      <c r="N14" s="174" t="s">
        <v>1</v>
      </c>
    </row>
    <row r="15" spans="1:14" s="138" customFormat="1" ht="15.75" thickBot="1" x14ac:dyDescent="0.25">
      <c r="A15" s="173" t="s">
        <v>246</v>
      </c>
      <c r="B15" s="417">
        <v>0</v>
      </c>
      <c r="C15" s="417">
        <v>2</v>
      </c>
      <c r="D15" s="417">
        <v>0</v>
      </c>
      <c r="E15" s="171">
        <f t="shared" si="0"/>
        <v>2</v>
      </c>
      <c r="F15" s="417">
        <v>9</v>
      </c>
      <c r="G15" s="417">
        <v>2</v>
      </c>
      <c r="H15" s="417">
        <v>0</v>
      </c>
      <c r="I15" s="171">
        <f t="shared" si="1"/>
        <v>11</v>
      </c>
      <c r="J15" s="172">
        <f t="shared" ref="J15:J34" si="6">B15+F15</f>
        <v>9</v>
      </c>
      <c r="K15" s="172">
        <f t="shared" si="2"/>
        <v>0</v>
      </c>
      <c r="L15" s="172">
        <f t="shared" ref="L15:L34" si="7">C15+G15</f>
        <v>4</v>
      </c>
      <c r="M15" s="171">
        <f t="shared" si="3"/>
        <v>13</v>
      </c>
      <c r="N15" s="170" t="s">
        <v>224</v>
      </c>
    </row>
    <row r="16" spans="1:14" s="138" customFormat="1" ht="15.75" thickBot="1" x14ac:dyDescent="0.25">
      <c r="A16" s="169" t="s">
        <v>245</v>
      </c>
      <c r="B16" s="400">
        <v>3</v>
      </c>
      <c r="C16" s="400">
        <v>3</v>
      </c>
      <c r="D16" s="400">
        <v>0</v>
      </c>
      <c r="E16" s="12">
        <f t="shared" si="0"/>
        <v>6</v>
      </c>
      <c r="F16" s="400">
        <v>11</v>
      </c>
      <c r="G16" s="400">
        <v>3</v>
      </c>
      <c r="H16" s="400">
        <v>0</v>
      </c>
      <c r="I16" s="12">
        <f t="shared" si="1"/>
        <v>14</v>
      </c>
      <c r="J16" s="168">
        <f t="shared" si="6"/>
        <v>14</v>
      </c>
      <c r="K16" s="528">
        <f t="shared" si="2"/>
        <v>0</v>
      </c>
      <c r="L16" s="168">
        <f t="shared" si="7"/>
        <v>6</v>
      </c>
      <c r="M16" s="12">
        <f t="shared" si="3"/>
        <v>20</v>
      </c>
      <c r="N16" s="13" t="s">
        <v>223</v>
      </c>
    </row>
    <row r="17" spans="1:14" s="138" customFormat="1" ht="15.75" thickBot="1" x14ac:dyDescent="0.25">
      <c r="A17" s="167" t="s">
        <v>244</v>
      </c>
      <c r="B17" s="418">
        <v>32</v>
      </c>
      <c r="C17" s="418">
        <v>6</v>
      </c>
      <c r="D17" s="418">
        <v>0</v>
      </c>
      <c r="E17" s="14">
        <f t="shared" si="0"/>
        <v>38</v>
      </c>
      <c r="F17" s="418">
        <v>16</v>
      </c>
      <c r="G17" s="418">
        <v>6</v>
      </c>
      <c r="H17" s="418">
        <v>0</v>
      </c>
      <c r="I17" s="14">
        <f t="shared" si="1"/>
        <v>22</v>
      </c>
      <c r="J17" s="166">
        <f t="shared" si="6"/>
        <v>48</v>
      </c>
      <c r="K17" s="182">
        <f t="shared" si="2"/>
        <v>0</v>
      </c>
      <c r="L17" s="166">
        <f t="shared" si="7"/>
        <v>12</v>
      </c>
      <c r="M17" s="14">
        <f t="shared" si="3"/>
        <v>60</v>
      </c>
      <c r="N17" s="15" t="s">
        <v>506</v>
      </c>
    </row>
    <row r="18" spans="1:14" s="138" customFormat="1" ht="15.75" thickBot="1" x14ac:dyDescent="0.25">
      <c r="A18" s="169" t="s">
        <v>243</v>
      </c>
      <c r="B18" s="400">
        <v>17</v>
      </c>
      <c r="C18" s="400">
        <v>5</v>
      </c>
      <c r="D18" s="400">
        <v>0</v>
      </c>
      <c r="E18" s="12">
        <f t="shared" si="0"/>
        <v>22</v>
      </c>
      <c r="F18" s="400">
        <v>54</v>
      </c>
      <c r="G18" s="400">
        <v>5</v>
      </c>
      <c r="H18" s="400">
        <v>0</v>
      </c>
      <c r="I18" s="12">
        <f t="shared" si="1"/>
        <v>59</v>
      </c>
      <c r="J18" s="168">
        <f t="shared" si="6"/>
        <v>71</v>
      </c>
      <c r="K18" s="528">
        <f t="shared" si="2"/>
        <v>0</v>
      </c>
      <c r="L18" s="168">
        <f t="shared" si="7"/>
        <v>10</v>
      </c>
      <c r="M18" s="12">
        <f t="shared" si="3"/>
        <v>81</v>
      </c>
      <c r="N18" s="13" t="s">
        <v>27</v>
      </c>
    </row>
    <row r="19" spans="1:14" s="138" customFormat="1" ht="15.75" thickBot="1" x14ac:dyDescent="0.25">
      <c r="A19" s="167" t="s">
        <v>242</v>
      </c>
      <c r="B19" s="418">
        <v>19</v>
      </c>
      <c r="C19" s="418">
        <v>6</v>
      </c>
      <c r="D19" s="418">
        <v>0</v>
      </c>
      <c r="E19" s="14">
        <f t="shared" si="0"/>
        <v>25</v>
      </c>
      <c r="F19" s="418">
        <v>104</v>
      </c>
      <c r="G19" s="418">
        <v>11</v>
      </c>
      <c r="H19" s="418">
        <v>0</v>
      </c>
      <c r="I19" s="14">
        <f t="shared" si="1"/>
        <v>115</v>
      </c>
      <c r="J19" s="166">
        <f t="shared" si="6"/>
        <v>123</v>
      </c>
      <c r="K19" s="182">
        <f t="shared" si="2"/>
        <v>0</v>
      </c>
      <c r="L19" s="166">
        <f t="shared" si="7"/>
        <v>17</v>
      </c>
      <c r="M19" s="14">
        <f t="shared" si="3"/>
        <v>140</v>
      </c>
      <c r="N19" s="15" t="s">
        <v>28</v>
      </c>
    </row>
    <row r="20" spans="1:14" s="138" customFormat="1" ht="15.75" thickBot="1" x14ac:dyDescent="0.25">
      <c r="A20" s="169" t="s">
        <v>241</v>
      </c>
      <c r="B20" s="400">
        <v>11</v>
      </c>
      <c r="C20" s="400">
        <v>5</v>
      </c>
      <c r="D20" s="400">
        <v>0</v>
      </c>
      <c r="E20" s="12">
        <f t="shared" si="0"/>
        <v>16</v>
      </c>
      <c r="F20" s="400">
        <v>125</v>
      </c>
      <c r="G20" s="400">
        <v>14</v>
      </c>
      <c r="H20" s="400">
        <v>0</v>
      </c>
      <c r="I20" s="12">
        <f t="shared" si="1"/>
        <v>139</v>
      </c>
      <c r="J20" s="168">
        <f t="shared" si="6"/>
        <v>136</v>
      </c>
      <c r="K20" s="528">
        <f t="shared" si="2"/>
        <v>0</v>
      </c>
      <c r="L20" s="168">
        <f t="shared" si="7"/>
        <v>19</v>
      </c>
      <c r="M20" s="12">
        <f t="shared" si="3"/>
        <v>155</v>
      </c>
      <c r="N20" s="13" t="s">
        <v>29</v>
      </c>
    </row>
    <row r="21" spans="1:14" s="138" customFormat="1" ht="15.75" thickBot="1" x14ac:dyDescent="0.25">
      <c r="A21" s="167" t="s">
        <v>240</v>
      </c>
      <c r="B21" s="418">
        <v>5</v>
      </c>
      <c r="C21" s="418">
        <v>8</v>
      </c>
      <c r="D21" s="418">
        <v>0</v>
      </c>
      <c r="E21" s="14">
        <f t="shared" si="0"/>
        <v>13</v>
      </c>
      <c r="F21" s="418">
        <v>147</v>
      </c>
      <c r="G21" s="418">
        <v>23</v>
      </c>
      <c r="H21" s="418">
        <v>0</v>
      </c>
      <c r="I21" s="14">
        <f t="shared" si="1"/>
        <v>170</v>
      </c>
      <c r="J21" s="166">
        <f t="shared" si="6"/>
        <v>152</v>
      </c>
      <c r="K21" s="182">
        <f t="shared" si="2"/>
        <v>0</v>
      </c>
      <c r="L21" s="166">
        <f t="shared" si="7"/>
        <v>31</v>
      </c>
      <c r="M21" s="14">
        <f t="shared" si="3"/>
        <v>183</v>
      </c>
      <c r="N21" s="15" t="s">
        <v>30</v>
      </c>
    </row>
    <row r="22" spans="1:14" s="138" customFormat="1" ht="15.75" thickBot="1" x14ac:dyDescent="0.25">
      <c r="A22" s="169" t="s">
        <v>239</v>
      </c>
      <c r="B22" s="400">
        <v>16</v>
      </c>
      <c r="C22" s="400">
        <v>14</v>
      </c>
      <c r="D22" s="400">
        <v>0</v>
      </c>
      <c r="E22" s="12">
        <f t="shared" si="0"/>
        <v>30</v>
      </c>
      <c r="F22" s="400">
        <v>133</v>
      </c>
      <c r="G22" s="400">
        <v>13</v>
      </c>
      <c r="H22" s="400">
        <v>0</v>
      </c>
      <c r="I22" s="12">
        <f t="shared" si="1"/>
        <v>146</v>
      </c>
      <c r="J22" s="168">
        <f t="shared" si="6"/>
        <v>149</v>
      </c>
      <c r="K22" s="528">
        <f t="shared" si="2"/>
        <v>0</v>
      </c>
      <c r="L22" s="168">
        <f t="shared" si="7"/>
        <v>27</v>
      </c>
      <c r="M22" s="12">
        <f t="shared" si="3"/>
        <v>176</v>
      </c>
      <c r="N22" s="13" t="s">
        <v>31</v>
      </c>
    </row>
    <row r="23" spans="1:14" s="138" customFormat="1" ht="15.75" thickBot="1" x14ac:dyDescent="0.25">
      <c r="A23" s="167" t="s">
        <v>238</v>
      </c>
      <c r="B23" s="418">
        <v>13</v>
      </c>
      <c r="C23" s="418">
        <v>13</v>
      </c>
      <c r="D23" s="418">
        <v>0</v>
      </c>
      <c r="E23" s="14">
        <f t="shared" si="0"/>
        <v>26</v>
      </c>
      <c r="F23" s="418">
        <v>127</v>
      </c>
      <c r="G23" s="418">
        <v>23</v>
      </c>
      <c r="H23" s="418">
        <v>0</v>
      </c>
      <c r="I23" s="14">
        <f t="shared" si="1"/>
        <v>150</v>
      </c>
      <c r="J23" s="166">
        <f t="shared" si="6"/>
        <v>140</v>
      </c>
      <c r="K23" s="182">
        <f t="shared" si="2"/>
        <v>0</v>
      </c>
      <c r="L23" s="166">
        <f t="shared" si="7"/>
        <v>36</v>
      </c>
      <c r="M23" s="14">
        <f t="shared" si="3"/>
        <v>176</v>
      </c>
      <c r="N23" s="15" t="s">
        <v>507</v>
      </c>
    </row>
    <row r="24" spans="1:14" s="138" customFormat="1" ht="15.75" thickBot="1" x14ac:dyDescent="0.25">
      <c r="A24" s="169" t="s">
        <v>237</v>
      </c>
      <c r="B24" s="400">
        <v>34</v>
      </c>
      <c r="C24" s="400">
        <v>17</v>
      </c>
      <c r="D24" s="400">
        <v>0</v>
      </c>
      <c r="E24" s="12">
        <f t="shared" si="0"/>
        <v>51</v>
      </c>
      <c r="F24" s="400">
        <v>135</v>
      </c>
      <c r="G24" s="400">
        <v>22</v>
      </c>
      <c r="H24" s="400">
        <v>0</v>
      </c>
      <c r="I24" s="12">
        <f t="shared" si="1"/>
        <v>157</v>
      </c>
      <c r="J24" s="168">
        <f t="shared" si="6"/>
        <v>169</v>
      </c>
      <c r="K24" s="528">
        <f t="shared" si="2"/>
        <v>0</v>
      </c>
      <c r="L24" s="168">
        <f t="shared" si="7"/>
        <v>39</v>
      </c>
      <c r="M24" s="12">
        <f t="shared" si="3"/>
        <v>208</v>
      </c>
      <c r="N24" s="13" t="s">
        <v>508</v>
      </c>
    </row>
    <row r="25" spans="1:14" s="138" customFormat="1" ht="15.75" thickBot="1" x14ac:dyDescent="0.25">
      <c r="A25" s="167" t="s">
        <v>236</v>
      </c>
      <c r="B25" s="418">
        <v>34</v>
      </c>
      <c r="C25" s="418">
        <v>22</v>
      </c>
      <c r="D25" s="418">
        <v>0</v>
      </c>
      <c r="E25" s="14">
        <f t="shared" si="0"/>
        <v>56</v>
      </c>
      <c r="F25" s="418">
        <v>127</v>
      </c>
      <c r="G25" s="418">
        <v>28</v>
      </c>
      <c r="H25" s="418">
        <v>0</v>
      </c>
      <c r="I25" s="14">
        <f t="shared" si="1"/>
        <v>155</v>
      </c>
      <c r="J25" s="166">
        <f t="shared" si="6"/>
        <v>161</v>
      </c>
      <c r="K25" s="182">
        <f t="shared" si="2"/>
        <v>0</v>
      </c>
      <c r="L25" s="166">
        <f t="shared" si="7"/>
        <v>50</v>
      </c>
      <c r="M25" s="14">
        <f t="shared" si="3"/>
        <v>211</v>
      </c>
      <c r="N25" s="15" t="s">
        <v>509</v>
      </c>
    </row>
    <row r="26" spans="1:14" s="138" customFormat="1" ht="15.75" thickBot="1" x14ac:dyDescent="0.25">
      <c r="A26" s="169" t="s">
        <v>235</v>
      </c>
      <c r="B26" s="400">
        <v>47</v>
      </c>
      <c r="C26" s="400">
        <v>35</v>
      </c>
      <c r="D26" s="400">
        <v>0</v>
      </c>
      <c r="E26" s="12">
        <f t="shared" si="0"/>
        <v>82</v>
      </c>
      <c r="F26" s="400">
        <v>90</v>
      </c>
      <c r="G26" s="400">
        <v>30</v>
      </c>
      <c r="H26" s="400">
        <v>0</v>
      </c>
      <c r="I26" s="12">
        <f t="shared" si="1"/>
        <v>120</v>
      </c>
      <c r="J26" s="168">
        <f t="shared" si="6"/>
        <v>137</v>
      </c>
      <c r="K26" s="528">
        <f t="shared" si="2"/>
        <v>0</v>
      </c>
      <c r="L26" s="168">
        <f t="shared" si="7"/>
        <v>65</v>
      </c>
      <c r="M26" s="12">
        <f t="shared" si="3"/>
        <v>202</v>
      </c>
      <c r="N26" s="13" t="s">
        <v>510</v>
      </c>
    </row>
    <row r="27" spans="1:14" s="138" customFormat="1" ht="15.75" thickBot="1" x14ac:dyDescent="0.25">
      <c r="A27" s="167" t="s">
        <v>234</v>
      </c>
      <c r="B27" s="401">
        <v>46</v>
      </c>
      <c r="C27" s="418">
        <v>47</v>
      </c>
      <c r="D27" s="418">
        <v>0</v>
      </c>
      <c r="E27" s="14">
        <f t="shared" si="0"/>
        <v>93</v>
      </c>
      <c r="F27" s="418">
        <v>76</v>
      </c>
      <c r="G27" s="418">
        <v>32</v>
      </c>
      <c r="H27" s="418">
        <v>0</v>
      </c>
      <c r="I27" s="14">
        <f t="shared" si="1"/>
        <v>108</v>
      </c>
      <c r="J27" s="166">
        <f t="shared" si="6"/>
        <v>122</v>
      </c>
      <c r="K27" s="182">
        <f t="shared" si="2"/>
        <v>0</v>
      </c>
      <c r="L27" s="166">
        <f t="shared" si="7"/>
        <v>79</v>
      </c>
      <c r="M27" s="14">
        <f t="shared" si="3"/>
        <v>201</v>
      </c>
      <c r="N27" s="15" t="s">
        <v>511</v>
      </c>
    </row>
    <row r="28" spans="1:14" s="138" customFormat="1" ht="15.75" thickBot="1" x14ac:dyDescent="0.25">
      <c r="A28" s="169" t="s">
        <v>232</v>
      </c>
      <c r="B28" s="400">
        <v>45</v>
      </c>
      <c r="C28" s="400">
        <v>38</v>
      </c>
      <c r="D28" s="400">
        <v>0</v>
      </c>
      <c r="E28" s="12">
        <f t="shared" si="0"/>
        <v>83</v>
      </c>
      <c r="F28" s="400">
        <v>61</v>
      </c>
      <c r="G28" s="400">
        <v>41</v>
      </c>
      <c r="H28" s="400">
        <v>0</v>
      </c>
      <c r="I28" s="12">
        <f t="shared" si="1"/>
        <v>102</v>
      </c>
      <c r="J28" s="168">
        <f t="shared" si="6"/>
        <v>106</v>
      </c>
      <c r="K28" s="528">
        <f t="shared" si="2"/>
        <v>0</v>
      </c>
      <c r="L28" s="168">
        <f t="shared" si="7"/>
        <v>79</v>
      </c>
      <c r="M28" s="12">
        <f t="shared" si="3"/>
        <v>185</v>
      </c>
      <c r="N28" s="13" t="s">
        <v>512</v>
      </c>
    </row>
    <row r="29" spans="1:14" s="138" customFormat="1" ht="15.75" thickBot="1" x14ac:dyDescent="0.25">
      <c r="A29" s="167" t="s">
        <v>230</v>
      </c>
      <c r="B29" s="401">
        <v>44</v>
      </c>
      <c r="C29" s="401">
        <v>55</v>
      </c>
      <c r="D29" s="401">
        <v>0</v>
      </c>
      <c r="E29" s="14">
        <f t="shared" si="0"/>
        <v>99</v>
      </c>
      <c r="F29" s="401">
        <v>42</v>
      </c>
      <c r="G29" s="401">
        <v>30</v>
      </c>
      <c r="H29" s="401">
        <v>0</v>
      </c>
      <c r="I29" s="14">
        <f t="shared" si="1"/>
        <v>72</v>
      </c>
      <c r="J29" s="166">
        <f t="shared" si="6"/>
        <v>86</v>
      </c>
      <c r="K29" s="182">
        <f t="shared" si="2"/>
        <v>0</v>
      </c>
      <c r="L29" s="166">
        <f t="shared" si="7"/>
        <v>85</v>
      </c>
      <c r="M29" s="14">
        <f t="shared" si="3"/>
        <v>171</v>
      </c>
      <c r="N29" s="15" t="s">
        <v>513</v>
      </c>
    </row>
    <row r="30" spans="1:14" s="138" customFormat="1" ht="15.75" thickBot="1" x14ac:dyDescent="0.25">
      <c r="A30" s="169" t="s">
        <v>229</v>
      </c>
      <c r="B30" s="400">
        <v>45</v>
      </c>
      <c r="C30" s="400">
        <v>48</v>
      </c>
      <c r="D30" s="400">
        <v>0</v>
      </c>
      <c r="E30" s="12">
        <f t="shared" si="0"/>
        <v>93</v>
      </c>
      <c r="F30" s="400">
        <v>43</v>
      </c>
      <c r="G30" s="400">
        <v>24</v>
      </c>
      <c r="H30" s="400">
        <v>0</v>
      </c>
      <c r="I30" s="12">
        <f t="shared" si="1"/>
        <v>67</v>
      </c>
      <c r="J30" s="168">
        <f t="shared" si="6"/>
        <v>88</v>
      </c>
      <c r="K30" s="528">
        <f t="shared" si="2"/>
        <v>0</v>
      </c>
      <c r="L30" s="168">
        <f t="shared" si="7"/>
        <v>72</v>
      </c>
      <c r="M30" s="12">
        <f t="shared" si="3"/>
        <v>160</v>
      </c>
      <c r="N30" s="13" t="s">
        <v>514</v>
      </c>
    </row>
    <row r="31" spans="1:14" s="138" customFormat="1" ht="15.75" thickBot="1" x14ac:dyDescent="0.25">
      <c r="A31" s="167" t="s">
        <v>228</v>
      </c>
      <c r="B31" s="401">
        <v>54</v>
      </c>
      <c r="C31" s="418">
        <v>46</v>
      </c>
      <c r="D31" s="418">
        <v>0</v>
      </c>
      <c r="E31" s="14">
        <f t="shared" si="0"/>
        <v>100</v>
      </c>
      <c r="F31" s="418">
        <v>26</v>
      </c>
      <c r="G31" s="418">
        <v>23</v>
      </c>
      <c r="H31" s="418">
        <v>0</v>
      </c>
      <c r="I31" s="14">
        <f t="shared" si="1"/>
        <v>49</v>
      </c>
      <c r="J31" s="166">
        <f t="shared" si="6"/>
        <v>80</v>
      </c>
      <c r="K31" s="182">
        <f t="shared" si="2"/>
        <v>0</v>
      </c>
      <c r="L31" s="166">
        <f t="shared" si="7"/>
        <v>69</v>
      </c>
      <c r="M31" s="14">
        <f t="shared" si="3"/>
        <v>149</v>
      </c>
      <c r="N31" s="15" t="s">
        <v>515</v>
      </c>
    </row>
    <row r="32" spans="1:14" s="138" customFormat="1" ht="15.75" thickBot="1" x14ac:dyDescent="0.25">
      <c r="A32" s="169" t="s">
        <v>227</v>
      </c>
      <c r="B32" s="400">
        <v>20</v>
      </c>
      <c r="C32" s="400">
        <v>10</v>
      </c>
      <c r="D32" s="400">
        <v>0</v>
      </c>
      <c r="E32" s="12">
        <f t="shared" si="0"/>
        <v>30</v>
      </c>
      <c r="F32" s="400">
        <v>16</v>
      </c>
      <c r="G32" s="400">
        <v>11</v>
      </c>
      <c r="H32" s="400">
        <v>0</v>
      </c>
      <c r="I32" s="12">
        <f t="shared" si="1"/>
        <v>27</v>
      </c>
      <c r="J32" s="168">
        <f t="shared" si="6"/>
        <v>36</v>
      </c>
      <c r="K32" s="528">
        <f t="shared" si="2"/>
        <v>0</v>
      </c>
      <c r="L32" s="168">
        <f t="shared" si="7"/>
        <v>21</v>
      </c>
      <c r="M32" s="12">
        <f t="shared" si="3"/>
        <v>57</v>
      </c>
      <c r="N32" s="13" t="s">
        <v>516</v>
      </c>
    </row>
    <row r="33" spans="1:14" s="138" customFormat="1" ht="15.75" thickBot="1" x14ac:dyDescent="0.25">
      <c r="A33" s="167" t="s">
        <v>226</v>
      </c>
      <c r="B33" s="402">
        <v>9</v>
      </c>
      <c r="C33" s="402">
        <v>9</v>
      </c>
      <c r="D33" s="402">
        <v>0</v>
      </c>
      <c r="E33" s="14">
        <f t="shared" si="0"/>
        <v>18</v>
      </c>
      <c r="F33" s="402">
        <v>5</v>
      </c>
      <c r="G33" s="402">
        <v>10</v>
      </c>
      <c r="H33" s="402">
        <v>0</v>
      </c>
      <c r="I33" s="14">
        <f t="shared" si="1"/>
        <v>15</v>
      </c>
      <c r="J33" s="166">
        <f t="shared" si="6"/>
        <v>14</v>
      </c>
      <c r="K33" s="182">
        <f t="shared" si="2"/>
        <v>0</v>
      </c>
      <c r="L33" s="166">
        <f t="shared" si="7"/>
        <v>19</v>
      </c>
      <c r="M33" s="14">
        <f t="shared" si="3"/>
        <v>33</v>
      </c>
      <c r="N33" s="15" t="s">
        <v>226</v>
      </c>
    </row>
    <row r="34" spans="1:14" s="138" customFormat="1" ht="15" x14ac:dyDescent="0.2">
      <c r="A34" s="543" t="s">
        <v>32</v>
      </c>
      <c r="B34" s="419">
        <v>0</v>
      </c>
      <c r="C34" s="419">
        <v>0</v>
      </c>
      <c r="D34" s="419">
        <v>0</v>
      </c>
      <c r="E34" s="544">
        <f t="shared" si="0"/>
        <v>0</v>
      </c>
      <c r="F34" s="419">
        <v>0</v>
      </c>
      <c r="G34" s="419">
        <v>0</v>
      </c>
      <c r="H34" s="419">
        <v>0</v>
      </c>
      <c r="I34" s="544">
        <f t="shared" si="1"/>
        <v>0</v>
      </c>
      <c r="J34" s="545">
        <f t="shared" si="6"/>
        <v>0</v>
      </c>
      <c r="K34" s="545">
        <f t="shared" si="2"/>
        <v>0</v>
      </c>
      <c r="L34" s="545">
        <f t="shared" si="7"/>
        <v>0</v>
      </c>
      <c r="M34" s="544">
        <f t="shared" si="3"/>
        <v>0</v>
      </c>
      <c r="N34" s="546" t="s">
        <v>33</v>
      </c>
    </row>
    <row r="35" spans="1:14" s="138" customFormat="1" ht="24.75" customHeight="1" x14ac:dyDescent="0.2">
      <c r="A35" s="547" t="s">
        <v>352</v>
      </c>
      <c r="B35" s="548">
        <f>SUM(B14:B34)</f>
        <v>522</v>
      </c>
      <c r="C35" s="548">
        <f t="shared" ref="C35:J35" si="8">SUM(C14:C34)</f>
        <v>423</v>
      </c>
      <c r="D35" s="548">
        <f t="shared" si="8"/>
        <v>0</v>
      </c>
      <c r="E35" s="548">
        <f t="shared" si="8"/>
        <v>945</v>
      </c>
      <c r="F35" s="548">
        <f t="shared" si="8"/>
        <v>1419</v>
      </c>
      <c r="G35" s="548">
        <f t="shared" si="8"/>
        <v>427</v>
      </c>
      <c r="H35" s="548">
        <f t="shared" si="8"/>
        <v>1</v>
      </c>
      <c r="I35" s="548">
        <f t="shared" si="8"/>
        <v>1847</v>
      </c>
      <c r="J35" s="548">
        <f t="shared" si="8"/>
        <v>1941</v>
      </c>
      <c r="K35" s="548">
        <f>SUM(K14:K34)</f>
        <v>1</v>
      </c>
      <c r="L35" s="548">
        <f>SUM(L14:L34)</f>
        <v>850</v>
      </c>
      <c r="M35" s="548">
        <f>SUM(M14:M34)</f>
        <v>2792</v>
      </c>
      <c r="N35" s="549" t="s">
        <v>353</v>
      </c>
    </row>
    <row r="36" spans="1:14" ht="24" customHeight="1" x14ac:dyDescent="0.2">
      <c r="A36" s="134"/>
      <c r="N36" s="134"/>
    </row>
    <row r="37" spans="1:14" ht="24" customHeight="1" x14ac:dyDescent="0.2">
      <c r="A37" s="134"/>
      <c r="N37" s="134"/>
    </row>
    <row r="38" spans="1:14" ht="24" customHeight="1" x14ac:dyDescent="0.2">
      <c r="A38" s="134"/>
      <c r="N38" s="134"/>
    </row>
    <row r="39" spans="1:14" ht="24" customHeight="1" x14ac:dyDescent="0.2">
      <c r="A39" s="134"/>
      <c r="N39" s="134"/>
    </row>
    <row r="40" spans="1:14" ht="24" customHeight="1" x14ac:dyDescent="0.2">
      <c r="A40" s="134"/>
      <c r="N40" s="134"/>
    </row>
    <row r="41" spans="1:14" ht="29.25" customHeight="1" x14ac:dyDescent="0.2"/>
    <row r="43" spans="1:14" ht="51" x14ac:dyDescent="0.2">
      <c r="E43" s="28" t="s">
        <v>180</v>
      </c>
      <c r="F43" s="28" t="s">
        <v>179</v>
      </c>
      <c r="G43" s="138"/>
      <c r="H43" s="138"/>
      <c r="I43" s="138"/>
    </row>
    <row r="44" spans="1:14" x14ac:dyDescent="0.2">
      <c r="E44" s="157">
        <f t="shared" ref="E44:E56" si="9">SUM(E14)</f>
        <v>62</v>
      </c>
      <c r="F44" s="157">
        <f t="shared" ref="F44:F56" si="10">SUM(I14)</f>
        <v>149</v>
      </c>
      <c r="G44" s="138" t="s">
        <v>225</v>
      </c>
      <c r="H44" s="138"/>
      <c r="I44" s="138"/>
    </row>
    <row r="45" spans="1:14" x14ac:dyDescent="0.2">
      <c r="E45" s="157">
        <f t="shared" si="9"/>
        <v>2</v>
      </c>
      <c r="F45" s="159">
        <f t="shared" si="10"/>
        <v>11</v>
      </c>
      <c r="G45" s="156" t="s">
        <v>224</v>
      </c>
      <c r="H45" s="524"/>
      <c r="I45" s="138"/>
    </row>
    <row r="46" spans="1:14" x14ac:dyDescent="0.2">
      <c r="E46" s="159">
        <f t="shared" si="9"/>
        <v>6</v>
      </c>
      <c r="F46" s="159">
        <f t="shared" si="10"/>
        <v>14</v>
      </c>
      <c r="G46" s="158" t="s">
        <v>223</v>
      </c>
      <c r="H46" s="525"/>
      <c r="I46" s="138"/>
    </row>
    <row r="47" spans="1:14" x14ac:dyDescent="0.2">
      <c r="E47" s="159">
        <f t="shared" si="9"/>
        <v>38</v>
      </c>
      <c r="F47" s="159">
        <f t="shared" si="10"/>
        <v>22</v>
      </c>
      <c r="G47" s="156" t="s">
        <v>222</v>
      </c>
      <c r="H47" s="524"/>
      <c r="I47" s="138"/>
    </row>
    <row r="48" spans="1:14" x14ac:dyDescent="0.2">
      <c r="E48" s="159">
        <f t="shared" si="9"/>
        <v>22</v>
      </c>
      <c r="F48" s="159">
        <f t="shared" si="10"/>
        <v>59</v>
      </c>
      <c r="G48" s="158" t="s">
        <v>186</v>
      </c>
      <c r="H48" s="525"/>
      <c r="I48" s="138"/>
    </row>
    <row r="49" spans="1:14" x14ac:dyDescent="0.2">
      <c r="A49" s="130"/>
      <c r="E49" s="159">
        <f t="shared" si="9"/>
        <v>25</v>
      </c>
      <c r="F49" s="159">
        <f t="shared" si="10"/>
        <v>115</v>
      </c>
      <c r="G49" s="156" t="s">
        <v>185</v>
      </c>
      <c r="H49" s="524"/>
      <c r="I49" s="138"/>
      <c r="N49" s="130"/>
    </row>
    <row r="50" spans="1:14" x14ac:dyDescent="0.2">
      <c r="A50" s="130"/>
      <c r="E50" s="159">
        <f t="shared" si="9"/>
        <v>16</v>
      </c>
      <c r="F50" s="159">
        <f t="shared" si="10"/>
        <v>139</v>
      </c>
      <c r="G50" s="158" t="s">
        <v>184</v>
      </c>
      <c r="H50" s="525"/>
      <c r="I50" s="138"/>
      <c r="N50" s="130"/>
    </row>
    <row r="51" spans="1:14" x14ac:dyDescent="0.2">
      <c r="A51" s="130"/>
      <c r="E51" s="159">
        <f t="shared" si="9"/>
        <v>13</v>
      </c>
      <c r="F51" s="159">
        <f t="shared" si="10"/>
        <v>170</v>
      </c>
      <c r="G51" s="156" t="s">
        <v>183</v>
      </c>
      <c r="H51" s="524"/>
      <c r="I51" s="138"/>
      <c r="N51" s="130"/>
    </row>
    <row r="52" spans="1:14" x14ac:dyDescent="0.2">
      <c r="A52" s="130"/>
      <c r="E52" s="159">
        <f t="shared" si="9"/>
        <v>30</v>
      </c>
      <c r="F52" s="159">
        <f t="shared" si="10"/>
        <v>146</v>
      </c>
      <c r="G52" s="158" t="s">
        <v>182</v>
      </c>
      <c r="H52" s="525"/>
      <c r="I52" s="138"/>
      <c r="N52" s="130"/>
    </row>
    <row r="53" spans="1:14" x14ac:dyDescent="0.2">
      <c r="A53" s="130"/>
      <c r="E53" s="159">
        <f t="shared" si="9"/>
        <v>26</v>
      </c>
      <c r="F53" s="159">
        <f t="shared" si="10"/>
        <v>150</v>
      </c>
      <c r="G53" s="156" t="s">
        <v>221</v>
      </c>
      <c r="H53" s="524"/>
      <c r="I53" s="138"/>
      <c r="N53" s="130"/>
    </row>
    <row r="54" spans="1:14" x14ac:dyDescent="0.2">
      <c r="A54" s="130"/>
      <c r="E54" s="159">
        <f t="shared" si="9"/>
        <v>51</v>
      </c>
      <c r="F54" s="159">
        <f t="shared" si="10"/>
        <v>157</v>
      </c>
      <c r="G54" s="158" t="s">
        <v>220</v>
      </c>
      <c r="H54" s="525"/>
      <c r="I54" s="138"/>
      <c r="N54" s="130"/>
    </row>
    <row r="55" spans="1:14" x14ac:dyDescent="0.2">
      <c r="A55" s="130"/>
      <c r="E55" s="159">
        <f t="shared" si="9"/>
        <v>56</v>
      </c>
      <c r="F55" s="159">
        <f t="shared" si="10"/>
        <v>155</v>
      </c>
      <c r="G55" s="156" t="s">
        <v>219</v>
      </c>
      <c r="H55" s="524"/>
      <c r="I55" s="138"/>
      <c r="N55" s="130"/>
    </row>
    <row r="56" spans="1:14" x14ac:dyDescent="0.2">
      <c r="A56" s="130"/>
      <c r="E56" s="159">
        <f t="shared" si="9"/>
        <v>82</v>
      </c>
      <c r="F56" s="159">
        <f t="shared" si="10"/>
        <v>120</v>
      </c>
      <c r="G56" s="158" t="s">
        <v>218</v>
      </c>
      <c r="H56" s="525"/>
      <c r="I56" s="138"/>
      <c r="N56" s="130"/>
    </row>
    <row r="57" spans="1:14" x14ac:dyDescent="0.2">
      <c r="A57" s="130"/>
      <c r="E57" s="157">
        <f>SUM(E27:E34)</f>
        <v>516</v>
      </c>
      <c r="F57" s="157">
        <f>SUM(I27:I34)</f>
        <v>440</v>
      </c>
      <c r="G57" s="156" t="s">
        <v>217</v>
      </c>
      <c r="H57" s="524"/>
      <c r="I57" s="138"/>
      <c r="N57" s="130"/>
    </row>
    <row r="59" spans="1:14" x14ac:dyDescent="0.2">
      <c r="E59" s="130">
        <f>SUM(E44:E58)</f>
        <v>945</v>
      </c>
      <c r="F59" s="130">
        <f>SUM(F44:F58)</f>
        <v>1847</v>
      </c>
      <c r="G59" s="130">
        <f>SUM(E59:F59)</f>
        <v>2792</v>
      </c>
    </row>
  </sheetData>
  <mergeCells count="17">
    <mergeCell ref="I7:I8"/>
    <mergeCell ref="J7:J8"/>
    <mergeCell ref="L7:L8"/>
    <mergeCell ref="A2:N2"/>
    <mergeCell ref="A3:N3"/>
    <mergeCell ref="A4:N4"/>
    <mergeCell ref="A6:A8"/>
    <mergeCell ref="B6:E6"/>
    <mergeCell ref="F6:I6"/>
    <mergeCell ref="J6:M6"/>
    <mergeCell ref="N6:N8"/>
    <mergeCell ref="B7:B8"/>
    <mergeCell ref="C7:C8"/>
    <mergeCell ref="M7:M8"/>
    <mergeCell ref="E7:E8"/>
    <mergeCell ref="F7:F8"/>
    <mergeCell ref="G7:G8"/>
  </mergeCells>
  <printOptions horizontalCentered="1" verticalCentered="1"/>
  <pageMargins left="0" right="0" top="0" bottom="0" header="0" footer="0"/>
  <pageSetup paperSize="9" scale="9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45"/>
  <sheetViews>
    <sheetView rightToLeft="1" view="pageBreakPreview" zoomScaleNormal="100" zoomScaleSheetLayoutView="100" workbookViewId="0">
      <selection activeCell="H35" sqref="H35"/>
    </sheetView>
  </sheetViews>
  <sheetFormatPr defaultColWidth="9.140625" defaultRowHeight="12.75" x14ac:dyDescent="0.2"/>
  <cols>
    <col min="1" max="1" width="10.140625" style="184" bestFit="1" customWidth="1"/>
    <col min="2" max="2" width="22.7109375" style="188" customWidth="1"/>
    <col min="3" max="13" width="7.7109375" style="187" customWidth="1"/>
    <col min="14" max="14" width="9.7109375" style="187" customWidth="1"/>
    <col min="15" max="15" width="28.28515625" style="186" customWidth="1"/>
    <col min="16" max="16" width="10.7109375" style="184" bestFit="1" customWidth="1"/>
    <col min="17" max="17" width="37.85546875" style="185" customWidth="1"/>
    <col min="18" max="16384" width="9.140625" style="184"/>
  </cols>
  <sheetData>
    <row r="1" spans="1:16" s="65" customFormat="1" ht="18" x14ac:dyDescent="0.2">
      <c r="A1" s="552" t="s">
        <v>311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</row>
    <row r="2" spans="1:16" s="65" customFormat="1" ht="18" x14ac:dyDescent="0.2">
      <c r="A2" s="553">
        <v>2022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</row>
    <row r="3" spans="1:16" s="65" customFormat="1" ht="18" x14ac:dyDescent="0.2">
      <c r="A3" s="554" t="s">
        <v>310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</row>
    <row r="4" spans="1:16" s="130" customFormat="1" ht="15.75" x14ac:dyDescent="0.2">
      <c r="A4" s="555">
        <v>2022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</row>
    <row r="5" spans="1:16" s="130" customFormat="1" ht="15.75" x14ac:dyDescent="0.2">
      <c r="A5" s="19" t="s">
        <v>309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P5" s="51" t="s">
        <v>308</v>
      </c>
    </row>
    <row r="6" spans="1:16" s="130" customFormat="1" ht="26.25" customHeight="1" x14ac:dyDescent="0.2">
      <c r="A6" s="615" t="s">
        <v>307</v>
      </c>
      <c r="B6" s="616"/>
      <c r="C6" s="568" t="s">
        <v>306</v>
      </c>
      <c r="D6" s="569"/>
      <c r="E6" s="569"/>
      <c r="F6" s="570"/>
      <c r="G6" s="568" t="s">
        <v>305</v>
      </c>
      <c r="H6" s="569"/>
      <c r="I6" s="569"/>
      <c r="J6" s="570"/>
      <c r="K6" s="621" t="s">
        <v>90</v>
      </c>
      <c r="L6" s="572"/>
      <c r="M6" s="572"/>
      <c r="N6" s="614"/>
      <c r="O6" s="622" t="s">
        <v>304</v>
      </c>
      <c r="P6" s="623"/>
    </row>
    <row r="7" spans="1:16" s="152" customFormat="1" ht="15" customHeight="1" x14ac:dyDescent="0.2">
      <c r="A7" s="617"/>
      <c r="B7" s="618"/>
      <c r="C7" s="576" t="s">
        <v>148</v>
      </c>
      <c r="D7" s="576" t="s">
        <v>146</v>
      </c>
      <c r="E7" s="28" t="s">
        <v>562</v>
      </c>
      <c r="F7" s="582" t="s">
        <v>212</v>
      </c>
      <c r="G7" s="576" t="s">
        <v>148</v>
      </c>
      <c r="H7" s="576" t="s">
        <v>146</v>
      </c>
      <c r="I7" s="28" t="s">
        <v>562</v>
      </c>
      <c r="J7" s="582" t="s">
        <v>212</v>
      </c>
      <c r="K7" s="576" t="s">
        <v>148</v>
      </c>
      <c r="L7" s="576" t="s">
        <v>146</v>
      </c>
      <c r="M7" s="28" t="s">
        <v>562</v>
      </c>
      <c r="N7" s="582" t="s">
        <v>125</v>
      </c>
      <c r="O7" s="624"/>
      <c r="P7" s="625"/>
    </row>
    <row r="8" spans="1:16" s="138" customFormat="1" ht="24.75" customHeight="1" x14ac:dyDescent="0.2">
      <c r="A8" s="619"/>
      <c r="B8" s="620"/>
      <c r="C8" s="577"/>
      <c r="D8" s="577"/>
      <c r="E8" s="508" t="s">
        <v>563</v>
      </c>
      <c r="F8" s="583"/>
      <c r="G8" s="577"/>
      <c r="H8" s="577"/>
      <c r="I8" s="508" t="s">
        <v>563</v>
      </c>
      <c r="J8" s="583"/>
      <c r="K8" s="613"/>
      <c r="L8" s="613"/>
      <c r="M8" s="509" t="s">
        <v>563</v>
      </c>
      <c r="N8" s="591" t="s">
        <v>124</v>
      </c>
      <c r="O8" s="626"/>
      <c r="P8" s="627"/>
    </row>
    <row r="9" spans="1:16" s="138" customFormat="1" ht="23.25" thickBot="1" x14ac:dyDescent="0.25">
      <c r="A9" s="239" t="s">
        <v>303</v>
      </c>
      <c r="B9" s="200" t="s">
        <v>302</v>
      </c>
      <c r="C9" s="410">
        <v>14</v>
      </c>
      <c r="D9" s="410">
        <v>18</v>
      </c>
      <c r="E9" s="410">
        <v>0</v>
      </c>
      <c r="F9" s="243">
        <f>C9+D9+E9</f>
        <v>32</v>
      </c>
      <c r="G9" s="410">
        <v>20</v>
      </c>
      <c r="H9" s="410">
        <v>18</v>
      </c>
      <c r="I9" s="410">
        <v>0</v>
      </c>
      <c r="J9" s="243">
        <f>G9+H9+I9</f>
        <v>38</v>
      </c>
      <c r="K9" s="243">
        <f t="shared" ref="K9:K25" si="0">G9+C9</f>
        <v>34</v>
      </c>
      <c r="L9" s="243">
        <f t="shared" ref="L9:L25" si="1">H9+D9</f>
        <v>36</v>
      </c>
      <c r="M9" s="536">
        <f>E9+I9</f>
        <v>0</v>
      </c>
      <c r="N9" s="243">
        <f>K9+L9+M9</f>
        <v>70</v>
      </c>
      <c r="O9" s="241" t="s">
        <v>565</v>
      </c>
      <c r="P9" s="239" t="s">
        <v>303</v>
      </c>
    </row>
    <row r="10" spans="1:16" s="138" customFormat="1" ht="14.25" thickTop="1" thickBot="1" x14ac:dyDescent="0.25">
      <c r="A10" s="240" t="s">
        <v>301</v>
      </c>
      <c r="B10" s="201" t="s">
        <v>300</v>
      </c>
      <c r="C10" s="411">
        <v>51</v>
      </c>
      <c r="D10" s="411">
        <v>69</v>
      </c>
      <c r="E10" s="411">
        <v>0</v>
      </c>
      <c r="F10" s="244">
        <f t="shared" ref="F10:F25" si="2">C10+D10+E10</f>
        <v>120</v>
      </c>
      <c r="G10" s="411">
        <v>133</v>
      </c>
      <c r="H10" s="411">
        <v>90</v>
      </c>
      <c r="I10" s="411">
        <v>0</v>
      </c>
      <c r="J10" s="244">
        <f t="shared" ref="J10:J25" si="3">G10+H10+I10</f>
        <v>223</v>
      </c>
      <c r="K10" s="244">
        <f t="shared" si="0"/>
        <v>184</v>
      </c>
      <c r="L10" s="244">
        <f t="shared" si="1"/>
        <v>159</v>
      </c>
      <c r="M10" s="537">
        <f t="shared" ref="M10:M25" si="4">E10+I10</f>
        <v>0</v>
      </c>
      <c r="N10" s="244">
        <f t="shared" ref="N10:N25" si="5">K10+L10+M10</f>
        <v>343</v>
      </c>
      <c r="O10" s="242" t="s">
        <v>354</v>
      </c>
      <c r="P10" s="240" t="s">
        <v>301</v>
      </c>
    </row>
    <row r="11" spans="1:16" s="138" customFormat="1" ht="46.5" thickTop="1" thickBot="1" x14ac:dyDescent="0.25">
      <c r="A11" s="239" t="s">
        <v>299</v>
      </c>
      <c r="B11" s="200" t="s">
        <v>298</v>
      </c>
      <c r="C11" s="412">
        <v>0</v>
      </c>
      <c r="D11" s="412">
        <v>3</v>
      </c>
      <c r="E11" s="532">
        <v>0</v>
      </c>
      <c r="F11" s="243">
        <f t="shared" si="2"/>
        <v>3</v>
      </c>
      <c r="G11" s="412">
        <v>4</v>
      </c>
      <c r="H11" s="412">
        <v>3</v>
      </c>
      <c r="I11" s="532">
        <v>0</v>
      </c>
      <c r="J11" s="243">
        <f t="shared" si="3"/>
        <v>7</v>
      </c>
      <c r="K11" s="243">
        <f t="shared" si="0"/>
        <v>4</v>
      </c>
      <c r="L11" s="243">
        <f t="shared" si="1"/>
        <v>6</v>
      </c>
      <c r="M11" s="536">
        <f t="shared" si="4"/>
        <v>0</v>
      </c>
      <c r="N11" s="243">
        <f t="shared" si="5"/>
        <v>10</v>
      </c>
      <c r="O11" s="241" t="s">
        <v>566</v>
      </c>
      <c r="P11" s="239" t="s">
        <v>299</v>
      </c>
    </row>
    <row r="12" spans="1:16" s="138" customFormat="1" ht="27" thickTop="1" thickBot="1" x14ac:dyDescent="0.25">
      <c r="A12" s="240" t="s">
        <v>297</v>
      </c>
      <c r="B12" s="201" t="s">
        <v>296</v>
      </c>
      <c r="C12" s="411">
        <v>31</v>
      </c>
      <c r="D12" s="411">
        <v>39</v>
      </c>
      <c r="E12" s="411">
        <v>0</v>
      </c>
      <c r="F12" s="244">
        <f t="shared" si="2"/>
        <v>70</v>
      </c>
      <c r="G12" s="411">
        <v>52</v>
      </c>
      <c r="H12" s="411">
        <v>21</v>
      </c>
      <c r="I12" s="411">
        <v>0</v>
      </c>
      <c r="J12" s="244">
        <f t="shared" si="3"/>
        <v>73</v>
      </c>
      <c r="K12" s="244">
        <f t="shared" si="0"/>
        <v>83</v>
      </c>
      <c r="L12" s="244">
        <f t="shared" si="1"/>
        <v>60</v>
      </c>
      <c r="M12" s="537">
        <f t="shared" si="4"/>
        <v>0</v>
      </c>
      <c r="N12" s="244">
        <f t="shared" si="5"/>
        <v>143</v>
      </c>
      <c r="O12" s="242" t="s">
        <v>567</v>
      </c>
      <c r="P12" s="240" t="s">
        <v>297</v>
      </c>
    </row>
    <row r="13" spans="1:16" s="138" customFormat="1" ht="24" thickTop="1" thickBot="1" x14ac:dyDescent="0.25">
      <c r="A13" s="239" t="s">
        <v>295</v>
      </c>
      <c r="B13" s="200" t="s">
        <v>294</v>
      </c>
      <c r="C13" s="412">
        <v>5</v>
      </c>
      <c r="D13" s="412">
        <v>9</v>
      </c>
      <c r="E13" s="532">
        <v>0</v>
      </c>
      <c r="F13" s="243">
        <f t="shared" si="2"/>
        <v>14</v>
      </c>
      <c r="G13" s="412">
        <v>28</v>
      </c>
      <c r="H13" s="412">
        <v>16</v>
      </c>
      <c r="I13" s="532">
        <v>0</v>
      </c>
      <c r="J13" s="243">
        <f t="shared" si="3"/>
        <v>44</v>
      </c>
      <c r="K13" s="243">
        <f t="shared" si="0"/>
        <v>33</v>
      </c>
      <c r="L13" s="243">
        <f t="shared" si="1"/>
        <v>25</v>
      </c>
      <c r="M13" s="536">
        <f t="shared" si="4"/>
        <v>0</v>
      </c>
      <c r="N13" s="243">
        <f t="shared" si="5"/>
        <v>58</v>
      </c>
      <c r="O13" s="241" t="s">
        <v>568</v>
      </c>
      <c r="P13" s="239" t="s">
        <v>295</v>
      </c>
    </row>
    <row r="14" spans="1:16" s="138" customFormat="1" ht="24" thickTop="1" thickBot="1" x14ac:dyDescent="0.25">
      <c r="A14" s="240" t="s">
        <v>293</v>
      </c>
      <c r="B14" s="201" t="s">
        <v>292</v>
      </c>
      <c r="C14" s="411">
        <v>165</v>
      </c>
      <c r="D14" s="411">
        <v>119</v>
      </c>
      <c r="E14" s="411">
        <v>0</v>
      </c>
      <c r="F14" s="244">
        <f t="shared" si="2"/>
        <v>284</v>
      </c>
      <c r="G14" s="411">
        <v>598</v>
      </c>
      <c r="H14" s="411">
        <v>92</v>
      </c>
      <c r="I14" s="411">
        <v>0</v>
      </c>
      <c r="J14" s="244">
        <f t="shared" si="3"/>
        <v>690</v>
      </c>
      <c r="K14" s="244">
        <f t="shared" si="0"/>
        <v>763</v>
      </c>
      <c r="L14" s="244">
        <f t="shared" si="1"/>
        <v>211</v>
      </c>
      <c r="M14" s="537">
        <f t="shared" si="4"/>
        <v>0</v>
      </c>
      <c r="N14" s="244">
        <f t="shared" si="5"/>
        <v>974</v>
      </c>
      <c r="O14" s="242" t="s">
        <v>569</v>
      </c>
      <c r="P14" s="240" t="s">
        <v>293</v>
      </c>
    </row>
    <row r="15" spans="1:16" s="138" customFormat="1" ht="24" thickTop="1" thickBot="1" x14ac:dyDescent="0.25">
      <c r="A15" s="239" t="s">
        <v>291</v>
      </c>
      <c r="B15" s="200" t="s">
        <v>290</v>
      </c>
      <c r="C15" s="412">
        <v>53</v>
      </c>
      <c r="D15" s="412">
        <v>32</v>
      </c>
      <c r="E15" s="532">
        <v>0</v>
      </c>
      <c r="F15" s="243">
        <f t="shared" si="2"/>
        <v>85</v>
      </c>
      <c r="G15" s="412">
        <v>72</v>
      </c>
      <c r="H15" s="412">
        <v>47</v>
      </c>
      <c r="I15" s="532">
        <v>0</v>
      </c>
      <c r="J15" s="243">
        <f t="shared" si="3"/>
        <v>119</v>
      </c>
      <c r="K15" s="243">
        <f t="shared" si="0"/>
        <v>125</v>
      </c>
      <c r="L15" s="243">
        <f t="shared" si="1"/>
        <v>79</v>
      </c>
      <c r="M15" s="536">
        <f t="shared" si="4"/>
        <v>0</v>
      </c>
      <c r="N15" s="243">
        <f t="shared" si="5"/>
        <v>204</v>
      </c>
      <c r="O15" s="241" t="s">
        <v>570</v>
      </c>
      <c r="P15" s="239" t="s">
        <v>291</v>
      </c>
    </row>
    <row r="16" spans="1:16" s="138" customFormat="1" ht="24" thickTop="1" thickBot="1" x14ac:dyDescent="0.25">
      <c r="A16" s="240" t="s">
        <v>289</v>
      </c>
      <c r="B16" s="201" t="s">
        <v>288</v>
      </c>
      <c r="C16" s="411">
        <v>13</v>
      </c>
      <c r="D16" s="411">
        <v>15</v>
      </c>
      <c r="E16" s="411">
        <v>0</v>
      </c>
      <c r="F16" s="244">
        <f t="shared" si="2"/>
        <v>28</v>
      </c>
      <c r="G16" s="411">
        <v>22</v>
      </c>
      <c r="H16" s="411">
        <v>11</v>
      </c>
      <c r="I16" s="411">
        <v>0</v>
      </c>
      <c r="J16" s="244">
        <f t="shared" si="3"/>
        <v>33</v>
      </c>
      <c r="K16" s="244">
        <f t="shared" si="0"/>
        <v>35</v>
      </c>
      <c r="L16" s="244">
        <f t="shared" si="1"/>
        <v>26</v>
      </c>
      <c r="M16" s="537">
        <f t="shared" si="4"/>
        <v>0</v>
      </c>
      <c r="N16" s="244">
        <f t="shared" si="5"/>
        <v>61</v>
      </c>
      <c r="O16" s="242" t="s">
        <v>571</v>
      </c>
      <c r="P16" s="240" t="s">
        <v>289</v>
      </c>
    </row>
    <row r="17" spans="1:20" s="138" customFormat="1" ht="27" thickTop="1" thickBot="1" x14ac:dyDescent="0.25">
      <c r="A17" s="239" t="s">
        <v>287</v>
      </c>
      <c r="B17" s="200" t="s">
        <v>286</v>
      </c>
      <c r="C17" s="412">
        <v>0</v>
      </c>
      <c r="D17" s="412">
        <v>0</v>
      </c>
      <c r="E17" s="532">
        <v>0</v>
      </c>
      <c r="F17" s="243">
        <f t="shared" si="2"/>
        <v>0</v>
      </c>
      <c r="G17" s="412">
        <v>1</v>
      </c>
      <c r="H17" s="412">
        <v>2</v>
      </c>
      <c r="I17" s="532">
        <v>0</v>
      </c>
      <c r="J17" s="243">
        <f t="shared" si="3"/>
        <v>3</v>
      </c>
      <c r="K17" s="243">
        <f t="shared" si="0"/>
        <v>1</v>
      </c>
      <c r="L17" s="243">
        <f t="shared" si="1"/>
        <v>2</v>
      </c>
      <c r="M17" s="536">
        <f t="shared" si="4"/>
        <v>0</v>
      </c>
      <c r="N17" s="243">
        <f t="shared" si="5"/>
        <v>3</v>
      </c>
      <c r="O17" s="241" t="s">
        <v>572</v>
      </c>
      <c r="P17" s="239" t="s">
        <v>287</v>
      </c>
    </row>
    <row r="18" spans="1:20" s="138" customFormat="1" ht="35.25" thickTop="1" thickBot="1" x14ac:dyDescent="0.25">
      <c r="A18" s="240" t="s">
        <v>284</v>
      </c>
      <c r="B18" s="201" t="s">
        <v>285</v>
      </c>
      <c r="C18" s="411">
        <v>0</v>
      </c>
      <c r="D18" s="411">
        <v>1</v>
      </c>
      <c r="E18" s="411">
        <v>0</v>
      </c>
      <c r="F18" s="244">
        <f t="shared" si="2"/>
        <v>1</v>
      </c>
      <c r="G18" s="411">
        <v>0</v>
      </c>
      <c r="H18" s="411">
        <v>1</v>
      </c>
      <c r="I18" s="411">
        <v>0</v>
      </c>
      <c r="J18" s="244">
        <f t="shared" si="3"/>
        <v>1</v>
      </c>
      <c r="K18" s="244">
        <f t="shared" si="0"/>
        <v>0</v>
      </c>
      <c r="L18" s="244">
        <f t="shared" si="1"/>
        <v>2</v>
      </c>
      <c r="M18" s="537">
        <f t="shared" si="4"/>
        <v>0</v>
      </c>
      <c r="N18" s="244">
        <f t="shared" si="5"/>
        <v>2</v>
      </c>
      <c r="O18" s="242" t="s">
        <v>573</v>
      </c>
      <c r="P18" s="240" t="s">
        <v>284</v>
      </c>
    </row>
    <row r="19" spans="1:20" s="138" customFormat="1" ht="24" thickTop="1" thickBot="1" x14ac:dyDescent="0.25">
      <c r="A19" s="239" t="s">
        <v>282</v>
      </c>
      <c r="B19" s="200" t="s">
        <v>283</v>
      </c>
      <c r="C19" s="412">
        <v>41</v>
      </c>
      <c r="D19" s="412">
        <v>34</v>
      </c>
      <c r="E19" s="532">
        <v>0</v>
      </c>
      <c r="F19" s="243">
        <f t="shared" si="2"/>
        <v>75</v>
      </c>
      <c r="G19" s="412">
        <v>42</v>
      </c>
      <c r="H19" s="412">
        <v>12</v>
      </c>
      <c r="I19" s="532">
        <v>0</v>
      </c>
      <c r="J19" s="243">
        <f t="shared" si="3"/>
        <v>54</v>
      </c>
      <c r="K19" s="243">
        <f t="shared" si="0"/>
        <v>83</v>
      </c>
      <c r="L19" s="243">
        <f t="shared" si="1"/>
        <v>46</v>
      </c>
      <c r="M19" s="536">
        <f t="shared" si="4"/>
        <v>0</v>
      </c>
      <c r="N19" s="243">
        <f t="shared" si="5"/>
        <v>129</v>
      </c>
      <c r="O19" s="241" t="s">
        <v>574</v>
      </c>
      <c r="P19" s="239" t="s">
        <v>282</v>
      </c>
    </row>
    <row r="20" spans="1:20" s="138" customFormat="1" ht="24" thickTop="1" thickBot="1" x14ac:dyDescent="0.25">
      <c r="A20" s="240" t="s">
        <v>280</v>
      </c>
      <c r="B20" s="201" t="s">
        <v>281</v>
      </c>
      <c r="C20" s="411">
        <v>0</v>
      </c>
      <c r="D20" s="411">
        <v>0</v>
      </c>
      <c r="E20" s="411">
        <v>0</v>
      </c>
      <c r="F20" s="244">
        <f t="shared" si="2"/>
        <v>0</v>
      </c>
      <c r="G20" s="411">
        <v>0</v>
      </c>
      <c r="H20" s="411">
        <v>2</v>
      </c>
      <c r="I20" s="411">
        <v>0</v>
      </c>
      <c r="J20" s="244">
        <f t="shared" si="3"/>
        <v>2</v>
      </c>
      <c r="K20" s="244">
        <f t="shared" si="0"/>
        <v>0</v>
      </c>
      <c r="L20" s="244">
        <f t="shared" si="1"/>
        <v>2</v>
      </c>
      <c r="M20" s="537">
        <f t="shared" si="4"/>
        <v>0</v>
      </c>
      <c r="N20" s="244">
        <f t="shared" si="5"/>
        <v>2</v>
      </c>
      <c r="O20" s="242" t="s">
        <v>575</v>
      </c>
      <c r="P20" s="240" t="s">
        <v>280</v>
      </c>
    </row>
    <row r="21" spans="1:20" s="138" customFormat="1" ht="27" thickTop="1" thickBot="1" x14ac:dyDescent="0.25">
      <c r="A21" s="239" t="s">
        <v>278</v>
      </c>
      <c r="B21" s="200" t="s">
        <v>279</v>
      </c>
      <c r="C21" s="412">
        <v>14</v>
      </c>
      <c r="D21" s="412">
        <v>11</v>
      </c>
      <c r="E21" s="532">
        <v>0</v>
      </c>
      <c r="F21" s="243">
        <f t="shared" si="2"/>
        <v>25</v>
      </c>
      <c r="G21" s="412">
        <v>26</v>
      </c>
      <c r="H21" s="412">
        <v>30</v>
      </c>
      <c r="I21" s="532">
        <v>0</v>
      </c>
      <c r="J21" s="243">
        <f t="shared" si="3"/>
        <v>56</v>
      </c>
      <c r="K21" s="243">
        <f t="shared" si="0"/>
        <v>40</v>
      </c>
      <c r="L21" s="243">
        <f t="shared" si="1"/>
        <v>41</v>
      </c>
      <c r="M21" s="536">
        <f t="shared" si="4"/>
        <v>0</v>
      </c>
      <c r="N21" s="243">
        <f t="shared" si="5"/>
        <v>81</v>
      </c>
      <c r="O21" s="241" t="s">
        <v>576</v>
      </c>
      <c r="P21" s="239" t="s">
        <v>278</v>
      </c>
    </row>
    <row r="22" spans="1:20" s="138" customFormat="1" ht="39.75" thickTop="1" thickBot="1" x14ac:dyDescent="0.25">
      <c r="A22" s="240" t="s">
        <v>276</v>
      </c>
      <c r="B22" s="201" t="s">
        <v>277</v>
      </c>
      <c r="C22" s="411">
        <v>9</v>
      </c>
      <c r="D22" s="411">
        <v>13</v>
      </c>
      <c r="E22" s="411">
        <v>0</v>
      </c>
      <c r="F22" s="244">
        <f t="shared" si="2"/>
        <v>22</v>
      </c>
      <c r="G22" s="411">
        <v>25</v>
      </c>
      <c r="H22" s="411">
        <v>16</v>
      </c>
      <c r="I22" s="411">
        <v>1</v>
      </c>
      <c r="J22" s="244">
        <f t="shared" si="3"/>
        <v>42</v>
      </c>
      <c r="K22" s="244">
        <f t="shared" si="0"/>
        <v>34</v>
      </c>
      <c r="L22" s="244">
        <f t="shared" si="1"/>
        <v>29</v>
      </c>
      <c r="M22" s="537">
        <f t="shared" si="4"/>
        <v>1</v>
      </c>
      <c r="N22" s="244">
        <f t="shared" si="5"/>
        <v>64</v>
      </c>
      <c r="O22" s="242" t="s">
        <v>577</v>
      </c>
      <c r="P22" s="240" t="s">
        <v>276</v>
      </c>
    </row>
    <row r="23" spans="1:20" s="138" customFormat="1" ht="39.75" thickTop="1" thickBot="1" x14ac:dyDescent="0.25">
      <c r="A23" s="239" t="s">
        <v>274</v>
      </c>
      <c r="B23" s="200" t="s">
        <v>275</v>
      </c>
      <c r="C23" s="413">
        <v>20</v>
      </c>
      <c r="D23" s="413">
        <v>20</v>
      </c>
      <c r="E23" s="533">
        <v>0</v>
      </c>
      <c r="F23" s="243">
        <f t="shared" si="2"/>
        <v>40</v>
      </c>
      <c r="G23" s="413">
        <v>22</v>
      </c>
      <c r="H23" s="413">
        <v>18</v>
      </c>
      <c r="I23" s="533">
        <v>0</v>
      </c>
      <c r="J23" s="243">
        <f t="shared" si="3"/>
        <v>40</v>
      </c>
      <c r="K23" s="243">
        <f t="shared" si="0"/>
        <v>42</v>
      </c>
      <c r="L23" s="243">
        <f t="shared" si="1"/>
        <v>38</v>
      </c>
      <c r="M23" s="536">
        <f t="shared" si="4"/>
        <v>0</v>
      </c>
      <c r="N23" s="243">
        <f t="shared" si="5"/>
        <v>80</v>
      </c>
      <c r="O23" s="241" t="s">
        <v>578</v>
      </c>
      <c r="P23" s="239" t="s">
        <v>274</v>
      </c>
    </row>
    <row r="24" spans="1:20" s="138" customFormat="1" ht="24" thickTop="1" thickBot="1" x14ac:dyDescent="0.25">
      <c r="A24" s="249" t="s">
        <v>272</v>
      </c>
      <c r="B24" s="250" t="s">
        <v>273</v>
      </c>
      <c r="C24" s="411">
        <v>74</v>
      </c>
      <c r="D24" s="411">
        <v>18</v>
      </c>
      <c r="E24" s="534">
        <v>0</v>
      </c>
      <c r="F24" s="251">
        <f t="shared" si="2"/>
        <v>92</v>
      </c>
      <c r="G24" s="411">
        <v>343</v>
      </c>
      <c r="H24" s="411">
        <v>31</v>
      </c>
      <c r="I24" s="534">
        <v>0</v>
      </c>
      <c r="J24" s="251">
        <f t="shared" si="3"/>
        <v>374</v>
      </c>
      <c r="K24" s="251">
        <f t="shared" si="0"/>
        <v>417</v>
      </c>
      <c r="L24" s="251">
        <f t="shared" si="1"/>
        <v>49</v>
      </c>
      <c r="M24" s="537">
        <f t="shared" si="4"/>
        <v>0</v>
      </c>
      <c r="N24" s="251">
        <f t="shared" si="5"/>
        <v>466</v>
      </c>
      <c r="O24" s="252" t="s">
        <v>579</v>
      </c>
      <c r="P24" s="249" t="s">
        <v>272</v>
      </c>
    </row>
    <row r="25" spans="1:20" s="138" customFormat="1" ht="13.5" thickTop="1" x14ac:dyDescent="0.2">
      <c r="A25" s="260" t="s">
        <v>384</v>
      </c>
      <c r="B25" s="261" t="s">
        <v>385</v>
      </c>
      <c r="C25" s="414">
        <v>32</v>
      </c>
      <c r="D25" s="414">
        <v>22</v>
      </c>
      <c r="E25" s="535">
        <v>0</v>
      </c>
      <c r="F25" s="262">
        <f t="shared" si="2"/>
        <v>54</v>
      </c>
      <c r="G25" s="414">
        <v>31</v>
      </c>
      <c r="H25" s="414">
        <v>17</v>
      </c>
      <c r="I25" s="535">
        <v>0</v>
      </c>
      <c r="J25" s="262">
        <f t="shared" si="3"/>
        <v>48</v>
      </c>
      <c r="K25" s="262">
        <f t="shared" si="0"/>
        <v>63</v>
      </c>
      <c r="L25" s="262">
        <f t="shared" si="1"/>
        <v>39</v>
      </c>
      <c r="M25" s="538">
        <f t="shared" si="4"/>
        <v>0</v>
      </c>
      <c r="N25" s="262">
        <f t="shared" si="5"/>
        <v>102</v>
      </c>
      <c r="O25" s="263" t="s">
        <v>386</v>
      </c>
      <c r="P25" s="260" t="s">
        <v>384</v>
      </c>
    </row>
    <row r="26" spans="1:20" s="138" customFormat="1" ht="21.75" customHeight="1" x14ac:dyDescent="0.2">
      <c r="A26" s="264"/>
      <c r="B26" s="265" t="s">
        <v>0</v>
      </c>
      <c r="C26" s="415">
        <f>SUM(C9:C25)</f>
        <v>522</v>
      </c>
      <c r="D26" s="415">
        <f t="shared" ref="D26:N26" si="6">SUM(D9:D25)</f>
        <v>423</v>
      </c>
      <c r="E26" s="415">
        <f t="shared" si="6"/>
        <v>0</v>
      </c>
      <c r="F26" s="415">
        <f t="shared" si="6"/>
        <v>945</v>
      </c>
      <c r="G26" s="415">
        <f t="shared" si="6"/>
        <v>1419</v>
      </c>
      <c r="H26" s="415">
        <f t="shared" si="6"/>
        <v>427</v>
      </c>
      <c r="I26" s="415">
        <f t="shared" si="6"/>
        <v>1</v>
      </c>
      <c r="J26" s="415">
        <f t="shared" si="6"/>
        <v>1847</v>
      </c>
      <c r="K26" s="415">
        <f t="shared" si="6"/>
        <v>1941</v>
      </c>
      <c r="L26" s="415">
        <f t="shared" si="6"/>
        <v>850</v>
      </c>
      <c r="M26" s="415">
        <f t="shared" si="6"/>
        <v>1</v>
      </c>
      <c r="N26" s="415">
        <f t="shared" si="6"/>
        <v>2792</v>
      </c>
      <c r="O26" s="266" t="s">
        <v>1</v>
      </c>
      <c r="P26" s="264"/>
    </row>
    <row r="27" spans="1:20" ht="51" x14ac:dyDescent="0.2">
      <c r="B27" s="198"/>
      <c r="C27" s="198" t="s">
        <v>264</v>
      </c>
      <c r="D27" s="198" t="s">
        <v>263</v>
      </c>
      <c r="E27" s="198"/>
      <c r="F27" s="199"/>
      <c r="N27" s="186"/>
      <c r="O27" s="184"/>
      <c r="P27" s="193"/>
      <c r="T27" s="192"/>
    </row>
    <row r="28" spans="1:20" s="192" customFormat="1" ht="36" customHeight="1" x14ac:dyDescent="0.2">
      <c r="B28" s="190" t="s">
        <v>270</v>
      </c>
      <c r="C28" s="191">
        <f>F10</f>
        <v>120</v>
      </c>
      <c r="D28" s="191">
        <f>J10</f>
        <v>223</v>
      </c>
      <c r="E28" s="191"/>
      <c r="F28" s="190"/>
      <c r="G28" s="195"/>
      <c r="H28" s="195"/>
      <c r="I28" s="195"/>
      <c r="J28" s="195"/>
      <c r="K28" s="195"/>
      <c r="L28" s="195"/>
      <c r="M28" s="195"/>
      <c r="N28" s="194"/>
      <c r="P28" s="193"/>
      <c r="Q28" s="193"/>
    </row>
    <row r="29" spans="1:20" s="192" customFormat="1" ht="36" customHeight="1" x14ac:dyDescent="0.2">
      <c r="B29" s="190" t="s">
        <v>269</v>
      </c>
      <c r="C29" s="191">
        <f>F14</f>
        <v>284</v>
      </c>
      <c r="D29" s="191">
        <f>J14</f>
        <v>690</v>
      </c>
      <c r="E29" s="191"/>
      <c r="F29" s="190"/>
      <c r="G29" s="195"/>
      <c r="H29" s="195"/>
      <c r="I29" s="195"/>
      <c r="J29" s="195"/>
      <c r="K29" s="195"/>
      <c r="L29" s="195"/>
      <c r="M29" s="195"/>
      <c r="N29" s="194"/>
      <c r="P29" s="193"/>
      <c r="Q29" s="193"/>
    </row>
    <row r="30" spans="1:20" s="192" customFormat="1" ht="36" customHeight="1" x14ac:dyDescent="0.2">
      <c r="B30" s="190" t="s">
        <v>268</v>
      </c>
      <c r="C30" s="191">
        <f>F12</f>
        <v>70</v>
      </c>
      <c r="D30" s="191">
        <f>J12</f>
        <v>73</v>
      </c>
      <c r="E30" s="191"/>
      <c r="F30" s="190"/>
      <c r="G30" s="195"/>
      <c r="H30" s="195"/>
      <c r="I30" s="195"/>
      <c r="J30" s="195"/>
      <c r="K30" s="195"/>
      <c r="L30" s="195"/>
      <c r="M30" s="195"/>
      <c r="N30" s="194"/>
      <c r="P30" s="193"/>
      <c r="Q30" s="193"/>
    </row>
    <row r="31" spans="1:20" s="192" customFormat="1" ht="36" customHeight="1" x14ac:dyDescent="0.2">
      <c r="B31" s="190" t="s">
        <v>267</v>
      </c>
      <c r="C31" s="191">
        <f>F24</f>
        <v>92</v>
      </c>
      <c r="D31" s="191">
        <f>J24</f>
        <v>374</v>
      </c>
      <c r="E31" s="191"/>
      <c r="F31" s="190"/>
      <c r="G31" s="195"/>
      <c r="H31" s="195"/>
      <c r="I31" s="195"/>
      <c r="J31" s="195"/>
      <c r="K31" s="195"/>
      <c r="L31" s="195"/>
      <c r="M31" s="195"/>
      <c r="N31" s="194"/>
      <c r="P31" s="193"/>
      <c r="Q31" s="193"/>
    </row>
    <row r="32" spans="1:20" s="192" customFormat="1" ht="36" customHeight="1" x14ac:dyDescent="0.2">
      <c r="B32" s="190" t="s">
        <v>266</v>
      </c>
      <c r="C32" s="191">
        <f>F15</f>
        <v>85</v>
      </c>
      <c r="D32" s="191">
        <f>J15</f>
        <v>119</v>
      </c>
      <c r="E32" s="191"/>
      <c r="F32" s="190"/>
      <c r="G32" s="195"/>
      <c r="H32" s="195"/>
      <c r="I32" s="195"/>
      <c r="J32" s="195"/>
      <c r="K32" s="195"/>
      <c r="L32" s="195"/>
      <c r="M32" s="195"/>
      <c r="N32" s="194"/>
      <c r="P32" s="193"/>
      <c r="Q32" s="193"/>
    </row>
    <row r="33" spans="2:20" s="192" customFormat="1" ht="36" customHeight="1" x14ac:dyDescent="0.2">
      <c r="B33" s="190" t="s">
        <v>265</v>
      </c>
      <c r="C33" s="191">
        <f>F19</f>
        <v>75</v>
      </c>
      <c r="D33" s="191">
        <f>J19</f>
        <v>54</v>
      </c>
      <c r="E33" s="191"/>
      <c r="F33" s="198" t="s">
        <v>264</v>
      </c>
      <c r="G33" s="198" t="s">
        <v>263</v>
      </c>
      <c r="H33" s="195"/>
      <c r="I33" s="195"/>
      <c r="J33" s="195"/>
      <c r="K33" s="195"/>
      <c r="L33" s="195"/>
      <c r="M33" s="195"/>
      <c r="N33" s="194"/>
      <c r="P33" s="193"/>
      <c r="Q33" s="193"/>
    </row>
    <row r="34" spans="2:20" s="192" customFormat="1" ht="36" customHeight="1" x14ac:dyDescent="0.2">
      <c r="B34" s="190" t="s">
        <v>271</v>
      </c>
      <c r="C34" s="191">
        <f>F23</f>
        <v>40</v>
      </c>
      <c r="D34" s="191">
        <f>J23</f>
        <v>40</v>
      </c>
      <c r="E34" s="191"/>
      <c r="F34" s="138"/>
      <c r="G34" s="195"/>
      <c r="H34" s="195"/>
      <c r="I34" s="195"/>
      <c r="J34" s="195"/>
      <c r="K34" s="195"/>
      <c r="L34" s="195"/>
      <c r="M34" s="195"/>
      <c r="N34" s="194"/>
      <c r="P34" s="193"/>
      <c r="Q34" s="193"/>
    </row>
    <row r="35" spans="2:20" s="192" customFormat="1" ht="36" customHeight="1" x14ac:dyDescent="0.2">
      <c r="B35" s="190" t="s">
        <v>262</v>
      </c>
      <c r="C35" s="191">
        <f>SUM(C36:C45)</f>
        <v>179</v>
      </c>
      <c r="D35" s="191">
        <f>SUM(D36:D45)</f>
        <v>274</v>
      </c>
      <c r="E35" s="191"/>
      <c r="F35" s="197">
        <f>SUM(C28:C35)</f>
        <v>945</v>
      </c>
      <c r="G35" s="197">
        <f>SUM(D28:D35)</f>
        <v>1847</v>
      </c>
      <c r="H35" s="197">
        <f>SUM(F35:G35)</f>
        <v>2792</v>
      </c>
      <c r="I35" s="197"/>
      <c r="J35" s="195"/>
      <c r="K35" s="195"/>
      <c r="L35" s="195"/>
      <c r="M35" s="195"/>
      <c r="N35" s="194"/>
      <c r="P35" s="193"/>
      <c r="Q35" s="193"/>
    </row>
    <row r="36" spans="2:20" s="192" customFormat="1" ht="36" customHeight="1" x14ac:dyDescent="0.2">
      <c r="B36" s="190" t="s">
        <v>261</v>
      </c>
      <c r="C36" s="191">
        <f>F22</f>
        <v>22</v>
      </c>
      <c r="D36" s="191">
        <f>J22</f>
        <v>42</v>
      </c>
      <c r="E36" s="191"/>
      <c r="F36" s="190"/>
      <c r="G36" s="195"/>
      <c r="H36" s="195"/>
      <c r="I36" s="195"/>
      <c r="J36" s="195"/>
      <c r="K36" s="195"/>
      <c r="L36" s="195"/>
      <c r="M36" s="195"/>
      <c r="N36" s="194"/>
      <c r="P36" s="193"/>
      <c r="Q36" s="193"/>
    </row>
    <row r="37" spans="2:20" s="192" customFormat="1" ht="36" customHeight="1" x14ac:dyDescent="0.2">
      <c r="B37" s="190" t="s">
        <v>260</v>
      </c>
      <c r="C37" s="191">
        <f>F16</f>
        <v>28</v>
      </c>
      <c r="D37" s="191">
        <f>J16</f>
        <v>33</v>
      </c>
      <c r="E37" s="191"/>
      <c r="F37" s="190"/>
      <c r="G37" s="195"/>
      <c r="H37" s="195"/>
      <c r="I37" s="195"/>
      <c r="J37" s="195"/>
      <c r="K37" s="195"/>
      <c r="L37" s="195"/>
      <c r="M37" s="195"/>
      <c r="N37" s="194"/>
      <c r="P37" s="193"/>
      <c r="Q37" s="193"/>
    </row>
    <row r="38" spans="2:20" s="192" customFormat="1" ht="36" customHeight="1" x14ac:dyDescent="0.2">
      <c r="B38" s="190" t="s">
        <v>259</v>
      </c>
      <c r="C38" s="191">
        <f>F21</f>
        <v>25</v>
      </c>
      <c r="D38" s="191">
        <f>J21</f>
        <v>56</v>
      </c>
      <c r="E38" s="191"/>
      <c r="F38" s="190"/>
      <c r="G38" s="195"/>
      <c r="H38" s="195"/>
      <c r="I38" s="195"/>
      <c r="J38" s="195"/>
      <c r="K38" s="195"/>
      <c r="L38" s="195"/>
      <c r="M38" s="195"/>
      <c r="N38" s="194"/>
      <c r="P38" s="193"/>
      <c r="Q38" s="193"/>
    </row>
    <row r="39" spans="2:20" s="192" customFormat="1" ht="36" customHeight="1" x14ac:dyDescent="0.2">
      <c r="B39" s="190" t="s">
        <v>258</v>
      </c>
      <c r="C39" s="196">
        <f>F9</f>
        <v>32</v>
      </c>
      <c r="D39" s="196">
        <f>J9</f>
        <v>38</v>
      </c>
      <c r="E39" s="196"/>
      <c r="F39" s="190"/>
      <c r="G39" s="195"/>
      <c r="H39" s="195"/>
      <c r="I39" s="195"/>
      <c r="J39" s="195"/>
      <c r="K39" s="195"/>
      <c r="L39" s="195"/>
      <c r="M39" s="195"/>
      <c r="N39" s="194"/>
      <c r="P39" s="193"/>
      <c r="Q39" s="193"/>
    </row>
    <row r="40" spans="2:20" s="192" customFormat="1" ht="36" customHeight="1" x14ac:dyDescent="0.2">
      <c r="B40" s="190" t="s">
        <v>257</v>
      </c>
      <c r="C40" s="191">
        <f>F13</f>
        <v>14</v>
      </c>
      <c r="D40" s="191">
        <f>J13</f>
        <v>44</v>
      </c>
      <c r="E40" s="191"/>
      <c r="F40" s="190"/>
      <c r="G40" s="195"/>
      <c r="H40" s="195"/>
      <c r="I40" s="195"/>
      <c r="J40" s="195"/>
      <c r="K40" s="195"/>
      <c r="L40" s="195"/>
      <c r="M40" s="195"/>
      <c r="N40" s="194"/>
      <c r="P40" s="193"/>
      <c r="Q40" s="193"/>
    </row>
    <row r="41" spans="2:20" s="192" customFormat="1" ht="36" customHeight="1" x14ac:dyDescent="0.2">
      <c r="B41" s="190" t="s">
        <v>256</v>
      </c>
      <c r="C41" s="191">
        <f>F11</f>
        <v>3</v>
      </c>
      <c r="D41" s="191">
        <f>J11</f>
        <v>7</v>
      </c>
      <c r="E41" s="191"/>
      <c r="F41" s="190"/>
      <c r="G41" s="195"/>
      <c r="H41" s="195"/>
      <c r="I41" s="195"/>
      <c r="J41" s="195"/>
      <c r="K41" s="195"/>
      <c r="L41" s="195"/>
      <c r="M41" s="195"/>
      <c r="N41" s="194"/>
      <c r="P41" s="193"/>
      <c r="Q41" s="193"/>
    </row>
    <row r="42" spans="2:20" s="192" customFormat="1" ht="36" customHeight="1" x14ac:dyDescent="0.2">
      <c r="B42" s="190" t="s">
        <v>255</v>
      </c>
      <c r="C42" s="191">
        <f>F17</f>
        <v>0</v>
      </c>
      <c r="D42" s="191">
        <f>J17</f>
        <v>3</v>
      </c>
      <c r="E42" s="191"/>
      <c r="F42" s="190"/>
      <c r="G42" s="195"/>
      <c r="H42" s="195"/>
      <c r="I42" s="195"/>
      <c r="J42" s="195"/>
      <c r="K42" s="195"/>
      <c r="L42" s="195"/>
      <c r="M42" s="195"/>
      <c r="N42" s="194"/>
      <c r="P42" s="185"/>
      <c r="Q42" s="193"/>
      <c r="T42" s="184"/>
    </row>
    <row r="43" spans="2:20" ht="63.75" x14ac:dyDescent="0.2">
      <c r="B43" s="190" t="s">
        <v>254</v>
      </c>
      <c r="C43" s="191">
        <f>F18</f>
        <v>1</v>
      </c>
      <c r="D43" s="191">
        <f>J18</f>
        <v>1</v>
      </c>
      <c r="E43" s="191"/>
      <c r="F43" s="190"/>
      <c r="N43" s="186"/>
      <c r="O43" s="184"/>
      <c r="P43" s="185"/>
    </row>
    <row r="44" spans="2:20" ht="38.25" x14ac:dyDescent="0.2">
      <c r="B44" s="190" t="s">
        <v>253</v>
      </c>
      <c r="C44" s="191">
        <f>F20</f>
        <v>0</v>
      </c>
      <c r="D44" s="191">
        <f>J20</f>
        <v>2</v>
      </c>
      <c r="E44" s="191"/>
      <c r="F44" s="190"/>
      <c r="N44" s="186"/>
      <c r="O44" s="184"/>
    </row>
    <row r="45" spans="2:20" ht="25.5" x14ac:dyDescent="0.2">
      <c r="B45" s="190" t="str">
        <f>B25 &amp; O25</f>
        <v>رموز لأغراض خاصةCodes for special purposes</v>
      </c>
      <c r="C45" s="191">
        <f>F25</f>
        <v>54</v>
      </c>
      <c r="D45" s="191">
        <f>J25</f>
        <v>48</v>
      </c>
      <c r="E45" s="191"/>
      <c r="F45" s="189"/>
      <c r="G45" s="184"/>
      <c r="H45" s="184"/>
      <c r="I45" s="184"/>
      <c r="J45" s="184"/>
      <c r="K45" s="184"/>
      <c r="L45" s="184"/>
      <c r="M45" s="184"/>
      <c r="N45" s="184"/>
      <c r="O45" s="184"/>
      <c r="Q45" s="184"/>
    </row>
  </sheetData>
  <mergeCells count="18">
    <mergeCell ref="A1:P1"/>
    <mergeCell ref="A2:P2"/>
    <mergeCell ref="A3:P3"/>
    <mergeCell ref="A4:P4"/>
    <mergeCell ref="A6:B8"/>
    <mergeCell ref="C6:F6"/>
    <mergeCell ref="G6:J6"/>
    <mergeCell ref="K6:N6"/>
    <mergeCell ref="O6:P8"/>
    <mergeCell ref="C7:C8"/>
    <mergeCell ref="L7:L8"/>
    <mergeCell ref="N7:N8"/>
    <mergeCell ref="D7:D8"/>
    <mergeCell ref="F7:F8"/>
    <mergeCell ref="G7:G8"/>
    <mergeCell ref="H7:H8"/>
    <mergeCell ref="J7:J8"/>
    <mergeCell ref="K7:K8"/>
  </mergeCells>
  <printOptions horizontalCentered="1" verticalCentered="1"/>
  <pageMargins left="0" right="0" top="0" bottom="0" header="0" footer="0"/>
  <pageSetup paperSize="9" scale="8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2"/>
  <sheetViews>
    <sheetView rightToLeft="1" view="pageBreakPreview" zoomScaleNormal="100" workbookViewId="0">
      <selection activeCell="G14" sqref="G14"/>
    </sheetView>
  </sheetViews>
  <sheetFormatPr defaultColWidth="9.140625" defaultRowHeight="12.75" x14ac:dyDescent="0.2"/>
  <cols>
    <col min="1" max="1" width="19.140625" style="131" customWidth="1"/>
    <col min="2" max="13" width="7.85546875" style="130" customWidth="1"/>
    <col min="14" max="14" width="19.140625" style="131" customWidth="1"/>
    <col min="15" max="16384" width="9.140625" style="130"/>
  </cols>
  <sheetData>
    <row r="1" spans="1:14" s="65" customFormat="1" ht="22.5" customHeight="1" x14ac:dyDescent="0.2">
      <c r="A1" s="552" t="s">
        <v>504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14" s="65" customFormat="1" ht="18" x14ac:dyDescent="0.2">
      <c r="A2" s="553" t="s">
        <v>546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</row>
    <row r="3" spans="1:14" s="65" customFormat="1" ht="18" x14ac:dyDescent="0.2">
      <c r="A3" s="554" t="s">
        <v>503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</row>
    <row r="4" spans="1:14" ht="15.75" x14ac:dyDescent="0.2">
      <c r="A4" s="555" t="s">
        <v>546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</row>
    <row r="5" spans="1:14" ht="15.75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5.75" x14ac:dyDescent="0.2">
      <c r="A6" s="19" t="s">
        <v>315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51" t="s">
        <v>314</v>
      </c>
    </row>
    <row r="7" spans="1:14" ht="21.75" customHeight="1" thickBot="1" x14ac:dyDescent="0.25">
      <c r="A7" s="565" t="s">
        <v>313</v>
      </c>
      <c r="B7" s="568" t="s">
        <v>214</v>
      </c>
      <c r="C7" s="569"/>
      <c r="D7" s="569"/>
      <c r="E7" s="570"/>
      <c r="F7" s="568" t="s">
        <v>213</v>
      </c>
      <c r="G7" s="569"/>
      <c r="H7" s="569"/>
      <c r="I7" s="570"/>
      <c r="J7" s="571" t="s">
        <v>129</v>
      </c>
      <c r="K7" s="572"/>
      <c r="L7" s="572"/>
      <c r="M7" s="614"/>
      <c r="N7" s="573" t="s">
        <v>312</v>
      </c>
    </row>
    <row r="8" spans="1:14" s="152" customFormat="1" ht="18" customHeight="1" thickTop="1" thickBot="1" x14ac:dyDescent="0.25">
      <c r="A8" s="566"/>
      <c r="B8" s="576" t="s">
        <v>148</v>
      </c>
      <c r="C8" s="576" t="s">
        <v>146</v>
      </c>
      <c r="D8" s="28" t="s">
        <v>562</v>
      </c>
      <c r="E8" s="582" t="s">
        <v>212</v>
      </c>
      <c r="F8" s="576" t="s">
        <v>148</v>
      </c>
      <c r="G8" s="576" t="s">
        <v>146</v>
      </c>
      <c r="H8" s="28" t="s">
        <v>562</v>
      </c>
      <c r="I8" s="582" t="s">
        <v>212</v>
      </c>
      <c r="J8" s="576" t="s">
        <v>148</v>
      </c>
      <c r="K8" s="576" t="s">
        <v>146</v>
      </c>
      <c r="L8" s="28" t="s">
        <v>562</v>
      </c>
      <c r="M8" s="582" t="s">
        <v>125</v>
      </c>
      <c r="N8" s="574"/>
    </row>
    <row r="9" spans="1:14" s="138" customFormat="1" ht="29.25" customHeight="1" thickTop="1" x14ac:dyDescent="0.2">
      <c r="A9" s="567"/>
      <c r="B9" s="577"/>
      <c r="C9" s="577"/>
      <c r="D9" s="508" t="s">
        <v>563</v>
      </c>
      <c r="E9" s="583"/>
      <c r="F9" s="577"/>
      <c r="G9" s="577"/>
      <c r="H9" s="508" t="s">
        <v>563</v>
      </c>
      <c r="I9" s="583"/>
      <c r="J9" s="577"/>
      <c r="K9" s="577"/>
      <c r="L9" s="508" t="s">
        <v>563</v>
      </c>
      <c r="M9" s="583" t="s">
        <v>124</v>
      </c>
      <c r="N9" s="575"/>
    </row>
    <row r="10" spans="1:14" s="138" customFormat="1" ht="24.95" customHeight="1" thickBot="1" x14ac:dyDescent="0.25">
      <c r="A10" s="339">
        <v>2013</v>
      </c>
      <c r="B10" s="336">
        <v>37</v>
      </c>
      <c r="C10" s="336">
        <v>21</v>
      </c>
      <c r="D10" s="336">
        <v>0</v>
      </c>
      <c r="E10" s="8">
        <f>B10+C10+D10</f>
        <v>58</v>
      </c>
      <c r="F10" s="336">
        <v>61</v>
      </c>
      <c r="G10" s="336">
        <v>39</v>
      </c>
      <c r="H10" s="336">
        <v>0</v>
      </c>
      <c r="I10" s="8">
        <f>F10+G10+H10</f>
        <v>100</v>
      </c>
      <c r="J10" s="8">
        <f t="shared" ref="J10:J12" si="0">B10+F10</f>
        <v>98</v>
      </c>
      <c r="K10" s="8">
        <f t="shared" ref="K10:K12" si="1">C10+G10</f>
        <v>60</v>
      </c>
      <c r="L10" s="8">
        <f>D10+H10</f>
        <v>0</v>
      </c>
      <c r="M10" s="8">
        <f>J10+K10+L10</f>
        <v>158</v>
      </c>
      <c r="N10" s="403">
        <v>2013</v>
      </c>
    </row>
    <row r="11" spans="1:14" s="408" customFormat="1" ht="24.95" customHeight="1" thickBot="1" x14ac:dyDescent="0.25">
      <c r="A11" s="203">
        <v>2014</v>
      </c>
      <c r="B11" s="168">
        <v>27</v>
      </c>
      <c r="C11" s="168">
        <v>31</v>
      </c>
      <c r="D11" s="168">
        <v>0</v>
      </c>
      <c r="E11" s="12">
        <f t="shared" ref="E11:E19" si="2">B11+C11+D11</f>
        <v>58</v>
      </c>
      <c r="F11" s="168">
        <v>58</v>
      </c>
      <c r="G11" s="168">
        <v>52</v>
      </c>
      <c r="H11" s="168">
        <v>0</v>
      </c>
      <c r="I11" s="12">
        <f t="shared" ref="I11:I19" si="3">F11+G11+H11</f>
        <v>110</v>
      </c>
      <c r="J11" s="12">
        <f t="shared" si="0"/>
        <v>85</v>
      </c>
      <c r="K11" s="12">
        <f t="shared" si="1"/>
        <v>83</v>
      </c>
      <c r="L11" s="529">
        <f t="shared" ref="L11:L19" si="4">D11+H11</f>
        <v>0</v>
      </c>
      <c r="M11" s="12">
        <f t="shared" ref="M11:M19" si="5">J11+K11+L11</f>
        <v>168</v>
      </c>
      <c r="N11" s="13">
        <v>2014</v>
      </c>
    </row>
    <row r="12" spans="1:14" s="138" customFormat="1" ht="24.95" customHeight="1" thickBot="1" x14ac:dyDescent="0.25">
      <c r="A12" s="342">
        <v>2015</v>
      </c>
      <c r="B12" s="4">
        <v>34</v>
      </c>
      <c r="C12" s="4">
        <v>35</v>
      </c>
      <c r="D12" s="4">
        <v>0</v>
      </c>
      <c r="E12" s="404">
        <f t="shared" si="2"/>
        <v>69</v>
      </c>
      <c r="F12" s="4">
        <v>68</v>
      </c>
      <c r="G12" s="4">
        <v>60</v>
      </c>
      <c r="H12" s="4">
        <v>0</v>
      </c>
      <c r="I12" s="404">
        <f t="shared" si="3"/>
        <v>128</v>
      </c>
      <c r="J12" s="404">
        <f t="shared" si="0"/>
        <v>102</v>
      </c>
      <c r="K12" s="404">
        <f t="shared" si="1"/>
        <v>95</v>
      </c>
      <c r="L12" s="8">
        <f t="shared" si="4"/>
        <v>0</v>
      </c>
      <c r="M12" s="404">
        <f t="shared" si="5"/>
        <v>197</v>
      </c>
      <c r="N12" s="405">
        <v>2015</v>
      </c>
    </row>
    <row r="13" spans="1:14" s="408" customFormat="1" ht="24.95" customHeight="1" thickBot="1" x14ac:dyDescent="0.25">
      <c r="A13" s="203">
        <v>2016</v>
      </c>
      <c r="B13" s="168">
        <v>28</v>
      </c>
      <c r="C13" s="168">
        <v>25</v>
      </c>
      <c r="D13" s="168">
        <v>0</v>
      </c>
      <c r="E13" s="12">
        <f t="shared" si="2"/>
        <v>53</v>
      </c>
      <c r="F13" s="168">
        <v>54</v>
      </c>
      <c r="G13" s="168">
        <v>54</v>
      </c>
      <c r="H13" s="168">
        <v>0</v>
      </c>
      <c r="I13" s="12">
        <f t="shared" si="3"/>
        <v>108</v>
      </c>
      <c r="J13" s="12">
        <f t="shared" ref="J13:J19" si="6">B13+F13</f>
        <v>82</v>
      </c>
      <c r="K13" s="12">
        <f t="shared" ref="K13:K19" si="7">C13+G13</f>
        <v>79</v>
      </c>
      <c r="L13" s="529">
        <f t="shared" si="4"/>
        <v>0</v>
      </c>
      <c r="M13" s="12">
        <f t="shared" si="5"/>
        <v>161</v>
      </c>
      <c r="N13" s="13">
        <v>2016</v>
      </c>
    </row>
    <row r="14" spans="1:14" s="138" customFormat="1" ht="24.95" customHeight="1" thickBot="1" x14ac:dyDescent="0.25">
      <c r="A14" s="342">
        <v>2017</v>
      </c>
      <c r="B14" s="4">
        <v>29</v>
      </c>
      <c r="C14" s="4">
        <v>15</v>
      </c>
      <c r="D14" s="4">
        <v>0</v>
      </c>
      <c r="E14" s="404">
        <f t="shared" si="2"/>
        <v>44</v>
      </c>
      <c r="F14" s="4">
        <v>54</v>
      </c>
      <c r="G14" s="4">
        <v>53</v>
      </c>
      <c r="H14" s="4">
        <v>0</v>
      </c>
      <c r="I14" s="404">
        <f t="shared" si="3"/>
        <v>107</v>
      </c>
      <c r="J14" s="404">
        <f t="shared" si="6"/>
        <v>83</v>
      </c>
      <c r="K14" s="404">
        <f t="shared" si="7"/>
        <v>68</v>
      </c>
      <c r="L14" s="8">
        <f t="shared" si="4"/>
        <v>0</v>
      </c>
      <c r="M14" s="404">
        <f t="shared" si="5"/>
        <v>151</v>
      </c>
      <c r="N14" s="405">
        <v>2017</v>
      </c>
    </row>
    <row r="15" spans="1:14" s="408" customFormat="1" ht="24.95" customHeight="1" thickBot="1" x14ac:dyDescent="0.25">
      <c r="A15" s="203">
        <v>2018</v>
      </c>
      <c r="B15" s="168">
        <v>25</v>
      </c>
      <c r="C15" s="168">
        <v>30</v>
      </c>
      <c r="D15" s="168">
        <v>0</v>
      </c>
      <c r="E15" s="12">
        <f t="shared" si="2"/>
        <v>55</v>
      </c>
      <c r="F15" s="168">
        <v>58</v>
      </c>
      <c r="G15" s="168">
        <v>59</v>
      </c>
      <c r="H15" s="168">
        <v>0</v>
      </c>
      <c r="I15" s="12">
        <f t="shared" si="3"/>
        <v>117</v>
      </c>
      <c r="J15" s="12">
        <f t="shared" ref="J15:J18" si="8">B15+F15</f>
        <v>83</v>
      </c>
      <c r="K15" s="12">
        <f t="shared" ref="K15:K18" si="9">C15+G15</f>
        <v>89</v>
      </c>
      <c r="L15" s="529">
        <f t="shared" si="4"/>
        <v>0</v>
      </c>
      <c r="M15" s="12">
        <f t="shared" si="5"/>
        <v>172</v>
      </c>
      <c r="N15" s="13">
        <v>2018</v>
      </c>
    </row>
    <row r="16" spans="1:14" s="138" customFormat="1" ht="24.95" customHeight="1" thickBot="1" x14ac:dyDescent="0.25">
      <c r="A16" s="342">
        <v>2019</v>
      </c>
      <c r="B16" s="4">
        <v>17</v>
      </c>
      <c r="C16" s="4">
        <v>11</v>
      </c>
      <c r="D16" s="4">
        <v>0</v>
      </c>
      <c r="E16" s="404">
        <f t="shared" si="2"/>
        <v>28</v>
      </c>
      <c r="F16" s="4">
        <v>50</v>
      </c>
      <c r="G16" s="4">
        <v>59</v>
      </c>
      <c r="H16" s="4">
        <v>0</v>
      </c>
      <c r="I16" s="404">
        <f t="shared" si="3"/>
        <v>109</v>
      </c>
      <c r="J16" s="404">
        <f t="shared" si="8"/>
        <v>67</v>
      </c>
      <c r="K16" s="404">
        <f t="shared" si="9"/>
        <v>70</v>
      </c>
      <c r="L16" s="8">
        <f t="shared" si="4"/>
        <v>0</v>
      </c>
      <c r="M16" s="404">
        <f t="shared" si="5"/>
        <v>137</v>
      </c>
      <c r="N16" s="405">
        <v>2019</v>
      </c>
    </row>
    <row r="17" spans="1:14" s="408" customFormat="1" ht="24.95" customHeight="1" thickBot="1" x14ac:dyDescent="0.25">
      <c r="A17" s="203">
        <v>2020</v>
      </c>
      <c r="B17" s="168">
        <v>22</v>
      </c>
      <c r="C17" s="168">
        <v>17</v>
      </c>
      <c r="D17" s="168">
        <v>0</v>
      </c>
      <c r="E17" s="12">
        <f t="shared" si="2"/>
        <v>39</v>
      </c>
      <c r="F17" s="168">
        <v>61</v>
      </c>
      <c r="G17" s="168">
        <v>53</v>
      </c>
      <c r="H17" s="168">
        <v>0</v>
      </c>
      <c r="I17" s="12">
        <f t="shared" si="3"/>
        <v>114</v>
      </c>
      <c r="J17" s="12">
        <f t="shared" si="8"/>
        <v>83</v>
      </c>
      <c r="K17" s="12">
        <f t="shared" si="9"/>
        <v>70</v>
      </c>
      <c r="L17" s="529">
        <f t="shared" si="4"/>
        <v>0</v>
      </c>
      <c r="M17" s="12">
        <f t="shared" si="5"/>
        <v>153</v>
      </c>
      <c r="N17" s="13">
        <v>2020</v>
      </c>
    </row>
    <row r="18" spans="1:14" s="138" customFormat="1" ht="24.95" customHeight="1" thickBot="1" x14ac:dyDescent="0.25">
      <c r="A18" s="342">
        <v>2021</v>
      </c>
      <c r="B18" s="4">
        <v>32</v>
      </c>
      <c r="C18" s="4">
        <v>19</v>
      </c>
      <c r="D18" s="4">
        <v>0</v>
      </c>
      <c r="E18" s="404">
        <f t="shared" si="2"/>
        <v>51</v>
      </c>
      <c r="F18" s="4">
        <v>43</v>
      </c>
      <c r="G18" s="4">
        <v>38</v>
      </c>
      <c r="H18" s="4">
        <v>0</v>
      </c>
      <c r="I18" s="404">
        <f t="shared" si="3"/>
        <v>81</v>
      </c>
      <c r="J18" s="404">
        <f t="shared" si="8"/>
        <v>75</v>
      </c>
      <c r="K18" s="404">
        <f t="shared" si="9"/>
        <v>57</v>
      </c>
      <c r="L18" s="8">
        <f t="shared" si="4"/>
        <v>0</v>
      </c>
      <c r="M18" s="404">
        <f t="shared" si="5"/>
        <v>132</v>
      </c>
      <c r="N18" s="405">
        <v>2021</v>
      </c>
    </row>
    <row r="19" spans="1:14" s="408" customFormat="1" ht="24.95" customHeight="1" x14ac:dyDescent="0.2">
      <c r="A19" s="202">
        <v>2022</v>
      </c>
      <c r="B19" s="165">
        <v>24</v>
      </c>
      <c r="C19" s="165">
        <v>28</v>
      </c>
      <c r="D19" s="165">
        <v>0</v>
      </c>
      <c r="E19" s="164">
        <f t="shared" si="2"/>
        <v>52</v>
      </c>
      <c r="F19" s="165">
        <v>62</v>
      </c>
      <c r="G19" s="165">
        <v>57</v>
      </c>
      <c r="H19" s="165">
        <v>1</v>
      </c>
      <c r="I19" s="164">
        <f t="shared" si="3"/>
        <v>120</v>
      </c>
      <c r="J19" s="164">
        <f t="shared" si="6"/>
        <v>86</v>
      </c>
      <c r="K19" s="164">
        <f t="shared" si="7"/>
        <v>85</v>
      </c>
      <c r="L19" s="530">
        <f t="shared" si="4"/>
        <v>1</v>
      </c>
      <c r="M19" s="164">
        <f t="shared" si="5"/>
        <v>172</v>
      </c>
      <c r="N19" s="163">
        <v>2022</v>
      </c>
    </row>
    <row r="20" spans="1:14" ht="24" customHeight="1" x14ac:dyDescent="0.2">
      <c r="A20" s="134"/>
      <c r="N20" s="134"/>
    </row>
    <row r="21" spans="1:14" ht="24" customHeight="1" x14ac:dyDescent="0.2">
      <c r="A21" s="138" t="s">
        <v>180</v>
      </c>
    </row>
    <row r="22" spans="1:14" ht="29.25" customHeight="1" x14ac:dyDescent="0.2">
      <c r="A22" s="138" t="s">
        <v>179</v>
      </c>
    </row>
  </sheetData>
  <mergeCells count="18">
    <mergeCell ref="A1:N1"/>
    <mergeCell ref="A2:N2"/>
    <mergeCell ref="A3:N3"/>
    <mergeCell ref="A4:N4"/>
    <mergeCell ref="A7:A9"/>
    <mergeCell ref="B7:E7"/>
    <mergeCell ref="F7:I7"/>
    <mergeCell ref="J7:M7"/>
    <mergeCell ref="N7:N9"/>
    <mergeCell ref="B8:B9"/>
    <mergeCell ref="K8:K9"/>
    <mergeCell ref="M8:M9"/>
    <mergeCell ref="C8:C9"/>
    <mergeCell ref="E8:E9"/>
    <mergeCell ref="F8:F9"/>
    <mergeCell ref="G8:G9"/>
    <mergeCell ref="I8:I9"/>
    <mergeCell ref="J8:J9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24"/>
  <sheetViews>
    <sheetView rightToLeft="1" view="pageBreakPreview" zoomScaleNormal="100" workbookViewId="0">
      <selection activeCell="K20" sqref="K20"/>
    </sheetView>
  </sheetViews>
  <sheetFormatPr defaultColWidth="9.140625" defaultRowHeight="12.75" x14ac:dyDescent="0.2"/>
  <cols>
    <col min="1" max="1" width="19.140625" style="131" customWidth="1"/>
    <col min="2" max="13" width="7.85546875" style="130" customWidth="1"/>
    <col min="14" max="14" width="20" style="131" customWidth="1"/>
    <col min="15" max="16384" width="9.140625" style="130"/>
  </cols>
  <sheetData>
    <row r="1" spans="1:14" s="65" customFormat="1" ht="18" x14ac:dyDescent="0.2">
      <c r="A1" s="552" t="s">
        <v>322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14" s="65" customFormat="1" ht="18" customHeight="1" x14ac:dyDescent="0.2">
      <c r="A2" s="553">
        <v>2022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</row>
    <row r="3" spans="1:14" s="65" customFormat="1" ht="18" x14ac:dyDescent="0.2">
      <c r="A3" s="628" t="s">
        <v>321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</row>
    <row r="4" spans="1:14" ht="15.75" customHeight="1" x14ac:dyDescent="0.2">
      <c r="A4" s="555">
        <v>2022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</row>
    <row r="5" spans="1:14" ht="15.75" x14ac:dyDescent="0.2">
      <c r="A5" s="19" t="s">
        <v>320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51" t="s">
        <v>319</v>
      </c>
    </row>
    <row r="6" spans="1:14" ht="21.75" customHeight="1" thickBot="1" x14ac:dyDescent="0.25">
      <c r="A6" s="565" t="s">
        <v>318</v>
      </c>
      <c r="B6" s="568" t="s">
        <v>131</v>
      </c>
      <c r="C6" s="569"/>
      <c r="D6" s="569"/>
      <c r="E6" s="570"/>
      <c r="F6" s="568" t="s">
        <v>130</v>
      </c>
      <c r="G6" s="569"/>
      <c r="H6" s="569"/>
      <c r="I6" s="570"/>
      <c r="J6" s="571" t="s">
        <v>505</v>
      </c>
      <c r="K6" s="572"/>
      <c r="L6" s="572"/>
      <c r="M6" s="614"/>
      <c r="N6" s="573" t="s">
        <v>316</v>
      </c>
    </row>
    <row r="7" spans="1:14" s="152" customFormat="1" ht="18" customHeight="1" thickTop="1" thickBot="1" x14ac:dyDescent="0.25">
      <c r="A7" s="566"/>
      <c r="B7" s="576" t="s">
        <v>148</v>
      </c>
      <c r="C7" s="576" t="s">
        <v>146</v>
      </c>
      <c r="D7" s="28" t="s">
        <v>562</v>
      </c>
      <c r="E7" s="582" t="s">
        <v>212</v>
      </c>
      <c r="F7" s="576" t="s">
        <v>148</v>
      </c>
      <c r="G7" s="576" t="s">
        <v>146</v>
      </c>
      <c r="H7" s="28" t="s">
        <v>562</v>
      </c>
      <c r="I7" s="582" t="s">
        <v>212</v>
      </c>
      <c r="J7" s="576" t="s">
        <v>148</v>
      </c>
      <c r="K7" s="576" t="s">
        <v>146</v>
      </c>
      <c r="L7" s="28" t="s">
        <v>562</v>
      </c>
      <c r="M7" s="582" t="s">
        <v>125</v>
      </c>
      <c r="N7" s="574"/>
    </row>
    <row r="8" spans="1:14" s="138" customFormat="1" ht="25.5" customHeight="1" thickTop="1" x14ac:dyDescent="0.2">
      <c r="A8" s="585"/>
      <c r="B8" s="613"/>
      <c r="C8" s="613"/>
      <c r="D8" s="509" t="s">
        <v>563</v>
      </c>
      <c r="E8" s="591"/>
      <c r="F8" s="613"/>
      <c r="G8" s="613"/>
      <c r="H8" s="509" t="s">
        <v>563</v>
      </c>
      <c r="I8" s="591"/>
      <c r="J8" s="613"/>
      <c r="K8" s="613"/>
      <c r="L8" s="509" t="s">
        <v>563</v>
      </c>
      <c r="M8" s="591" t="s">
        <v>124</v>
      </c>
      <c r="N8" s="587"/>
    </row>
    <row r="9" spans="1:14" s="138" customFormat="1" ht="24.95" customHeight="1" thickBot="1" x14ac:dyDescent="0.25">
      <c r="A9" s="81" t="s">
        <v>69</v>
      </c>
      <c r="B9" s="124">
        <v>20</v>
      </c>
      <c r="C9" s="124">
        <v>25</v>
      </c>
      <c r="D9" s="124">
        <v>0</v>
      </c>
      <c r="E9" s="79">
        <f>B9+C9+D9</f>
        <v>45</v>
      </c>
      <c r="F9" s="124">
        <v>57</v>
      </c>
      <c r="G9" s="124">
        <v>55</v>
      </c>
      <c r="H9" s="124">
        <v>1</v>
      </c>
      <c r="I9" s="79">
        <f>F9+G9+H9</f>
        <v>113</v>
      </c>
      <c r="J9" s="79">
        <f t="shared" ref="J9:J17" si="0">B9+F9</f>
        <v>77</v>
      </c>
      <c r="K9" s="79">
        <f t="shared" ref="K9:K17" si="1">C9+G9</f>
        <v>80</v>
      </c>
      <c r="L9" s="79">
        <f>D9+H9</f>
        <v>1</v>
      </c>
      <c r="M9" s="79">
        <f>J9+K9+L9</f>
        <v>158</v>
      </c>
      <c r="N9" s="16" t="s">
        <v>144</v>
      </c>
    </row>
    <row r="10" spans="1:14" s="138" customFormat="1" ht="24.95" customHeight="1" thickTop="1" thickBot="1" x14ac:dyDescent="0.25">
      <c r="A10" s="75" t="s">
        <v>36</v>
      </c>
      <c r="B10" s="61">
        <v>2</v>
      </c>
      <c r="C10" s="61">
        <v>2</v>
      </c>
      <c r="D10" s="213">
        <v>0</v>
      </c>
      <c r="E10" s="150">
        <f t="shared" ref="E10:E17" si="2">B10+C10+D10</f>
        <v>4</v>
      </c>
      <c r="F10" s="61">
        <v>4</v>
      </c>
      <c r="G10" s="61">
        <v>1</v>
      </c>
      <c r="H10" s="213">
        <v>0</v>
      </c>
      <c r="I10" s="150">
        <f t="shared" ref="I10:I17" si="3">F10+G10+H10</f>
        <v>5</v>
      </c>
      <c r="J10" s="150">
        <f t="shared" si="0"/>
        <v>6</v>
      </c>
      <c r="K10" s="150">
        <f t="shared" si="1"/>
        <v>3</v>
      </c>
      <c r="L10" s="150">
        <f t="shared" ref="L10:L17" si="4">D10+H10</f>
        <v>0</v>
      </c>
      <c r="M10" s="150">
        <f t="shared" ref="M10:M17" si="5">J10+K10+L10</f>
        <v>9</v>
      </c>
      <c r="N10" s="17" t="s">
        <v>143</v>
      </c>
    </row>
    <row r="11" spans="1:14" s="138" customFormat="1" ht="24.95" customHeight="1" thickTop="1" thickBot="1" x14ac:dyDescent="0.25">
      <c r="A11" s="81" t="s">
        <v>37</v>
      </c>
      <c r="B11" s="124">
        <v>0</v>
      </c>
      <c r="C11" s="124">
        <v>0</v>
      </c>
      <c r="D11" s="124">
        <v>0</v>
      </c>
      <c r="E11" s="79">
        <f t="shared" si="2"/>
        <v>0</v>
      </c>
      <c r="F11" s="124">
        <v>1</v>
      </c>
      <c r="G11" s="124">
        <v>0</v>
      </c>
      <c r="H11" s="124">
        <v>0</v>
      </c>
      <c r="I11" s="79">
        <f t="shared" si="3"/>
        <v>1</v>
      </c>
      <c r="J11" s="79">
        <f t="shared" si="0"/>
        <v>1</v>
      </c>
      <c r="K11" s="79">
        <f t="shared" si="1"/>
        <v>0</v>
      </c>
      <c r="L11" s="79">
        <f t="shared" si="4"/>
        <v>0</v>
      </c>
      <c r="M11" s="79">
        <f t="shared" si="5"/>
        <v>1</v>
      </c>
      <c r="N11" s="16" t="s">
        <v>142</v>
      </c>
    </row>
    <row r="12" spans="1:14" s="138" customFormat="1" ht="24.95" customHeight="1" thickTop="1" thickBot="1" x14ac:dyDescent="0.25">
      <c r="A12" s="75" t="s">
        <v>73</v>
      </c>
      <c r="B12" s="61">
        <v>0</v>
      </c>
      <c r="C12" s="61">
        <v>1</v>
      </c>
      <c r="D12" s="213">
        <v>0</v>
      </c>
      <c r="E12" s="150">
        <f t="shared" si="2"/>
        <v>1</v>
      </c>
      <c r="F12" s="61">
        <v>0</v>
      </c>
      <c r="G12" s="61">
        <v>1</v>
      </c>
      <c r="H12" s="213">
        <v>0</v>
      </c>
      <c r="I12" s="150">
        <f t="shared" si="3"/>
        <v>1</v>
      </c>
      <c r="J12" s="150">
        <f t="shared" si="0"/>
        <v>0</v>
      </c>
      <c r="K12" s="150">
        <f t="shared" si="1"/>
        <v>2</v>
      </c>
      <c r="L12" s="150">
        <f t="shared" si="4"/>
        <v>0</v>
      </c>
      <c r="M12" s="150">
        <f t="shared" si="5"/>
        <v>2</v>
      </c>
      <c r="N12" s="17" t="s">
        <v>141</v>
      </c>
    </row>
    <row r="13" spans="1:14" s="138" customFormat="1" ht="24.95" customHeight="1" thickTop="1" thickBot="1" x14ac:dyDescent="0.25">
      <c r="A13" s="81" t="s">
        <v>38</v>
      </c>
      <c r="B13" s="124">
        <v>1</v>
      </c>
      <c r="C13" s="124">
        <v>0</v>
      </c>
      <c r="D13" s="124">
        <v>0</v>
      </c>
      <c r="E13" s="79">
        <f t="shared" si="2"/>
        <v>1</v>
      </c>
      <c r="F13" s="124">
        <v>0</v>
      </c>
      <c r="G13" s="124">
        <v>0</v>
      </c>
      <c r="H13" s="124">
        <v>0</v>
      </c>
      <c r="I13" s="79">
        <f t="shared" si="3"/>
        <v>0</v>
      </c>
      <c r="J13" s="79">
        <f t="shared" si="0"/>
        <v>1</v>
      </c>
      <c r="K13" s="79">
        <f t="shared" si="1"/>
        <v>0</v>
      </c>
      <c r="L13" s="79">
        <f t="shared" si="4"/>
        <v>0</v>
      </c>
      <c r="M13" s="79">
        <f t="shared" si="5"/>
        <v>1</v>
      </c>
      <c r="N13" s="16" t="s">
        <v>140</v>
      </c>
    </row>
    <row r="14" spans="1:14" s="138" customFormat="1" ht="24.95" customHeight="1" thickTop="1" thickBot="1" x14ac:dyDescent="0.25">
      <c r="A14" s="75" t="s">
        <v>39</v>
      </c>
      <c r="B14" s="61">
        <v>0</v>
      </c>
      <c r="C14" s="61">
        <v>0</v>
      </c>
      <c r="D14" s="213">
        <v>0</v>
      </c>
      <c r="E14" s="150">
        <f t="shared" si="2"/>
        <v>0</v>
      </c>
      <c r="F14" s="61">
        <v>0</v>
      </c>
      <c r="G14" s="61">
        <v>0</v>
      </c>
      <c r="H14" s="213">
        <v>0</v>
      </c>
      <c r="I14" s="150">
        <f t="shared" si="3"/>
        <v>0</v>
      </c>
      <c r="J14" s="150">
        <f t="shared" si="0"/>
        <v>0</v>
      </c>
      <c r="K14" s="150">
        <f t="shared" si="1"/>
        <v>0</v>
      </c>
      <c r="L14" s="150">
        <f t="shared" si="4"/>
        <v>0</v>
      </c>
      <c r="M14" s="150">
        <f t="shared" si="5"/>
        <v>0</v>
      </c>
      <c r="N14" s="17" t="s">
        <v>139</v>
      </c>
    </row>
    <row r="15" spans="1:14" s="138" customFormat="1" ht="24.95" customHeight="1" thickTop="1" thickBot="1" x14ac:dyDescent="0.25">
      <c r="A15" s="81" t="s">
        <v>77</v>
      </c>
      <c r="B15" s="124">
        <v>0</v>
      </c>
      <c r="C15" s="124">
        <v>0</v>
      </c>
      <c r="D15" s="124">
        <v>0</v>
      </c>
      <c r="E15" s="79">
        <f t="shared" si="2"/>
        <v>0</v>
      </c>
      <c r="F15" s="124">
        <v>0</v>
      </c>
      <c r="G15" s="124">
        <v>0</v>
      </c>
      <c r="H15" s="124">
        <v>0</v>
      </c>
      <c r="I15" s="79">
        <f t="shared" si="3"/>
        <v>0</v>
      </c>
      <c r="J15" s="79">
        <f t="shared" si="0"/>
        <v>0</v>
      </c>
      <c r="K15" s="79">
        <f t="shared" si="1"/>
        <v>0</v>
      </c>
      <c r="L15" s="79">
        <f t="shared" si="4"/>
        <v>0</v>
      </c>
      <c r="M15" s="79">
        <f t="shared" si="5"/>
        <v>0</v>
      </c>
      <c r="N15" s="16" t="s">
        <v>138</v>
      </c>
    </row>
    <row r="16" spans="1:14" s="138" customFormat="1" ht="24.95" customHeight="1" thickTop="1" thickBot="1" x14ac:dyDescent="0.25">
      <c r="A16" s="75" t="s">
        <v>137</v>
      </c>
      <c r="B16" s="61">
        <v>0</v>
      </c>
      <c r="C16" s="61">
        <v>0</v>
      </c>
      <c r="D16" s="213">
        <v>0</v>
      </c>
      <c r="E16" s="150">
        <f t="shared" si="2"/>
        <v>0</v>
      </c>
      <c r="F16" s="61">
        <v>0</v>
      </c>
      <c r="G16" s="61">
        <v>0</v>
      </c>
      <c r="H16" s="213">
        <v>0</v>
      </c>
      <c r="I16" s="150">
        <f t="shared" si="3"/>
        <v>0</v>
      </c>
      <c r="J16" s="150">
        <f t="shared" si="0"/>
        <v>0</v>
      </c>
      <c r="K16" s="150">
        <f t="shared" si="1"/>
        <v>0</v>
      </c>
      <c r="L16" s="150">
        <f t="shared" si="4"/>
        <v>0</v>
      </c>
      <c r="M16" s="150">
        <f t="shared" si="5"/>
        <v>0</v>
      </c>
      <c r="N16" s="17" t="s">
        <v>136</v>
      </c>
    </row>
    <row r="17" spans="1:14" s="138" customFormat="1" ht="24.95" customHeight="1" thickTop="1" x14ac:dyDescent="0.2">
      <c r="A17" s="208" t="s">
        <v>78</v>
      </c>
      <c r="B17" s="207">
        <v>1</v>
      </c>
      <c r="C17" s="207">
        <v>0</v>
      </c>
      <c r="D17" s="539">
        <v>0</v>
      </c>
      <c r="E17" s="206">
        <f t="shared" si="2"/>
        <v>1</v>
      </c>
      <c r="F17" s="207">
        <v>0</v>
      </c>
      <c r="G17" s="207">
        <v>0</v>
      </c>
      <c r="H17" s="539">
        <v>0</v>
      </c>
      <c r="I17" s="206">
        <f t="shared" si="3"/>
        <v>0</v>
      </c>
      <c r="J17" s="206">
        <f t="shared" si="0"/>
        <v>1</v>
      </c>
      <c r="K17" s="206">
        <f t="shared" si="1"/>
        <v>0</v>
      </c>
      <c r="L17" s="71">
        <f t="shared" si="4"/>
        <v>0</v>
      </c>
      <c r="M17" s="206">
        <f t="shared" si="5"/>
        <v>1</v>
      </c>
      <c r="N17" s="70" t="s">
        <v>135</v>
      </c>
    </row>
    <row r="18" spans="1:14" s="138" customFormat="1" ht="30" customHeight="1" x14ac:dyDescent="0.2">
      <c r="A18" s="205" t="s">
        <v>2</v>
      </c>
      <c r="B18" s="68">
        <f>SUM(B9:B17)</f>
        <v>24</v>
      </c>
      <c r="C18" s="68">
        <f t="shared" ref="C18:M18" si="6">SUM(C9:C17)</f>
        <v>28</v>
      </c>
      <c r="D18" s="68">
        <f t="shared" si="6"/>
        <v>0</v>
      </c>
      <c r="E18" s="68">
        <f t="shared" si="6"/>
        <v>52</v>
      </c>
      <c r="F18" s="68">
        <f t="shared" si="6"/>
        <v>62</v>
      </c>
      <c r="G18" s="68">
        <f t="shared" si="6"/>
        <v>57</v>
      </c>
      <c r="H18" s="68">
        <f t="shared" si="6"/>
        <v>1</v>
      </c>
      <c r="I18" s="68">
        <f t="shared" si="6"/>
        <v>120</v>
      </c>
      <c r="J18" s="68">
        <f t="shared" si="6"/>
        <v>86</v>
      </c>
      <c r="K18" s="68">
        <f t="shared" si="6"/>
        <v>85</v>
      </c>
      <c r="L18" s="68">
        <f t="shared" si="6"/>
        <v>1</v>
      </c>
      <c r="M18" s="68">
        <f t="shared" si="6"/>
        <v>172</v>
      </c>
      <c r="N18" s="67" t="s">
        <v>1</v>
      </c>
    </row>
    <row r="19" spans="1:14" ht="24" customHeight="1" x14ac:dyDescent="0.2">
      <c r="A19" s="134"/>
      <c r="N19" s="134"/>
    </row>
    <row r="20" spans="1:14" ht="24" customHeight="1" x14ac:dyDescent="0.2">
      <c r="A20" s="134"/>
      <c r="N20" s="134"/>
    </row>
    <row r="21" spans="1:14" ht="24" customHeight="1" x14ac:dyDescent="0.2">
      <c r="A21" s="134"/>
      <c r="N21" s="134"/>
    </row>
    <row r="22" spans="1:14" ht="24" customHeight="1" x14ac:dyDescent="0.2">
      <c r="A22" s="134"/>
      <c r="N22" s="134"/>
    </row>
    <row r="23" spans="1:14" ht="29.25" customHeight="1" x14ac:dyDescent="0.2">
      <c r="L23" s="540"/>
    </row>
    <row r="24" spans="1:14" x14ac:dyDescent="0.2">
      <c r="L24" s="540"/>
    </row>
  </sheetData>
  <mergeCells count="18">
    <mergeCell ref="A1:N1"/>
    <mergeCell ref="A2:N2"/>
    <mergeCell ref="A3:N3"/>
    <mergeCell ref="A4:N4"/>
    <mergeCell ref="A6:A8"/>
    <mergeCell ref="B6:E6"/>
    <mergeCell ref="F6:I6"/>
    <mergeCell ref="J6:M6"/>
    <mergeCell ref="N6:N8"/>
    <mergeCell ref="B7:B8"/>
    <mergeCell ref="K7:K8"/>
    <mergeCell ref="M7:M8"/>
    <mergeCell ref="C7:C8"/>
    <mergeCell ref="E7:E8"/>
    <mergeCell ref="F7:F8"/>
    <mergeCell ref="G7:G8"/>
    <mergeCell ref="I7:I8"/>
    <mergeCell ref="J7:J8"/>
  </mergeCells>
  <printOptions horizontalCentered="1" verticalCentered="1"/>
  <pageMargins left="0.70866141732283472" right="0.70866141732283472" top="0" bottom="0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28"/>
  <sheetViews>
    <sheetView rightToLeft="1" view="pageBreakPreview" zoomScaleNormal="100" zoomScaleSheetLayoutView="100" workbookViewId="0">
      <selection activeCell="M20" sqref="M20"/>
    </sheetView>
  </sheetViews>
  <sheetFormatPr defaultColWidth="9.140625" defaultRowHeight="12.75" x14ac:dyDescent="0.2"/>
  <cols>
    <col min="1" max="1" width="19.140625" style="131" customWidth="1"/>
    <col min="2" max="13" width="8.7109375" style="130" customWidth="1"/>
    <col min="14" max="14" width="20" style="131" customWidth="1"/>
    <col min="15" max="16384" width="9.140625" style="130"/>
  </cols>
  <sheetData>
    <row r="1" spans="1:14" s="65" customFormat="1" ht="22.5" customHeight="1" x14ac:dyDescent="0.2">
      <c r="A1" s="126" t="s">
        <v>328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s="65" customFormat="1" ht="18" customHeight="1" x14ac:dyDescent="0.2">
      <c r="A2" s="553">
        <v>2022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</row>
    <row r="3" spans="1:14" s="65" customFormat="1" ht="35.25" customHeight="1" x14ac:dyDescent="0.2">
      <c r="A3" s="628" t="s">
        <v>327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</row>
    <row r="4" spans="1:14" ht="15.75" x14ac:dyDescent="0.2">
      <c r="A4" s="555">
        <v>2022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</row>
    <row r="5" spans="1:14" ht="15.75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5.75" x14ac:dyDescent="0.2">
      <c r="A6" s="19" t="s">
        <v>326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51" t="s">
        <v>325</v>
      </c>
    </row>
    <row r="7" spans="1:14" ht="21.75" customHeight="1" thickBot="1" x14ac:dyDescent="0.25">
      <c r="A7" s="565" t="s">
        <v>324</v>
      </c>
      <c r="B7" s="568" t="s">
        <v>131</v>
      </c>
      <c r="C7" s="569"/>
      <c r="D7" s="569"/>
      <c r="E7" s="570"/>
      <c r="F7" s="568" t="s">
        <v>130</v>
      </c>
      <c r="G7" s="569"/>
      <c r="H7" s="569"/>
      <c r="I7" s="570"/>
      <c r="J7" s="571" t="s">
        <v>129</v>
      </c>
      <c r="K7" s="572"/>
      <c r="L7" s="572"/>
      <c r="M7" s="614"/>
      <c r="N7" s="573" t="s">
        <v>323</v>
      </c>
    </row>
    <row r="8" spans="1:14" s="152" customFormat="1" ht="18" customHeight="1" thickTop="1" thickBot="1" x14ac:dyDescent="0.25">
      <c r="A8" s="566"/>
      <c r="B8" s="576" t="s">
        <v>148</v>
      </c>
      <c r="C8" s="576" t="s">
        <v>146</v>
      </c>
      <c r="D8" s="28" t="s">
        <v>562</v>
      </c>
      <c r="E8" s="582" t="s">
        <v>212</v>
      </c>
      <c r="F8" s="576" t="s">
        <v>148</v>
      </c>
      <c r="G8" s="576" t="s">
        <v>146</v>
      </c>
      <c r="H8" s="28" t="s">
        <v>562</v>
      </c>
      <c r="I8" s="582" t="s">
        <v>212</v>
      </c>
      <c r="J8" s="576" t="s">
        <v>148</v>
      </c>
      <c r="K8" s="576" t="s">
        <v>146</v>
      </c>
      <c r="L8" s="28" t="s">
        <v>562</v>
      </c>
      <c r="M8" s="582" t="s">
        <v>125</v>
      </c>
      <c r="N8" s="574"/>
    </row>
    <row r="9" spans="1:14" s="138" customFormat="1" ht="27" customHeight="1" thickTop="1" x14ac:dyDescent="0.2">
      <c r="A9" s="585"/>
      <c r="B9" s="613"/>
      <c r="C9" s="613"/>
      <c r="D9" s="509" t="s">
        <v>580</v>
      </c>
      <c r="E9" s="591"/>
      <c r="F9" s="613"/>
      <c r="G9" s="613"/>
      <c r="H9" s="509" t="s">
        <v>580</v>
      </c>
      <c r="I9" s="591"/>
      <c r="J9" s="613"/>
      <c r="K9" s="613"/>
      <c r="L9" s="509" t="s">
        <v>580</v>
      </c>
      <c r="M9" s="591" t="s">
        <v>124</v>
      </c>
      <c r="N9" s="587"/>
    </row>
    <row r="10" spans="1:14" s="138" customFormat="1" ht="24.95" customHeight="1" thickBot="1" x14ac:dyDescent="0.25">
      <c r="A10" s="154" t="s">
        <v>4</v>
      </c>
      <c r="B10" s="215">
        <v>2</v>
      </c>
      <c r="C10" s="215">
        <v>1</v>
      </c>
      <c r="D10" s="215">
        <v>0</v>
      </c>
      <c r="E10" s="79">
        <f>B10+C10+D10</f>
        <v>3</v>
      </c>
      <c r="F10" s="215">
        <v>5</v>
      </c>
      <c r="G10" s="215">
        <v>4</v>
      </c>
      <c r="H10" s="215">
        <v>1</v>
      </c>
      <c r="I10" s="79">
        <f>F10+G10+H10</f>
        <v>10</v>
      </c>
      <c r="J10" s="79">
        <f t="shared" ref="J10:J21" si="0">B10+F10</f>
        <v>7</v>
      </c>
      <c r="K10" s="79">
        <f t="shared" ref="K10:K21" si="1">C10+G10</f>
        <v>5</v>
      </c>
      <c r="L10" s="79">
        <f>D10+H10</f>
        <v>1</v>
      </c>
      <c r="M10" s="79">
        <f>J10+K10+L10</f>
        <v>13</v>
      </c>
      <c r="N10" s="153" t="s">
        <v>5</v>
      </c>
    </row>
    <row r="11" spans="1:14" s="138" customFormat="1" ht="24.95" customHeight="1" thickTop="1" thickBot="1" x14ac:dyDescent="0.25">
      <c r="A11" s="146" t="s">
        <v>6</v>
      </c>
      <c r="B11" s="61">
        <v>2</v>
      </c>
      <c r="C11" s="61">
        <v>1</v>
      </c>
      <c r="D11" s="213">
        <v>0</v>
      </c>
      <c r="E11" s="150">
        <f t="shared" ref="E11:E21" si="2">B11+C11+D11</f>
        <v>3</v>
      </c>
      <c r="F11" s="61">
        <v>2</v>
      </c>
      <c r="G11" s="61">
        <v>6</v>
      </c>
      <c r="H11" s="213">
        <v>0</v>
      </c>
      <c r="I11" s="150">
        <f t="shared" ref="I11:I21" si="3">F11+G11+H11</f>
        <v>8</v>
      </c>
      <c r="J11" s="150">
        <f t="shared" si="0"/>
        <v>4</v>
      </c>
      <c r="K11" s="150">
        <f t="shared" si="1"/>
        <v>7</v>
      </c>
      <c r="L11" s="150">
        <f t="shared" ref="L11:L21" si="4">D11+H11</f>
        <v>0</v>
      </c>
      <c r="M11" s="150">
        <f t="shared" ref="M11:M21" si="5">J11+K11+L11</f>
        <v>11</v>
      </c>
      <c r="N11" s="143" t="s">
        <v>7</v>
      </c>
    </row>
    <row r="12" spans="1:14" s="138" customFormat="1" ht="24.95" customHeight="1" thickTop="1" thickBot="1" x14ac:dyDescent="0.25">
      <c r="A12" s="149" t="s">
        <v>8</v>
      </c>
      <c r="B12" s="124">
        <v>0</v>
      </c>
      <c r="C12" s="124">
        <v>4</v>
      </c>
      <c r="D12" s="124">
        <v>0</v>
      </c>
      <c r="E12" s="79">
        <f t="shared" si="2"/>
        <v>4</v>
      </c>
      <c r="F12" s="124">
        <v>5</v>
      </c>
      <c r="G12" s="124">
        <v>2</v>
      </c>
      <c r="H12" s="124">
        <v>0</v>
      </c>
      <c r="I12" s="79">
        <f t="shared" si="3"/>
        <v>7</v>
      </c>
      <c r="J12" s="79">
        <f t="shared" si="0"/>
        <v>5</v>
      </c>
      <c r="K12" s="79">
        <f t="shared" si="1"/>
        <v>6</v>
      </c>
      <c r="L12" s="79">
        <f t="shared" si="4"/>
        <v>0</v>
      </c>
      <c r="M12" s="79">
        <f t="shared" si="5"/>
        <v>11</v>
      </c>
      <c r="N12" s="147" t="s">
        <v>9</v>
      </c>
    </row>
    <row r="13" spans="1:14" s="138" customFormat="1" ht="24.95" customHeight="1" thickTop="1" thickBot="1" x14ac:dyDescent="0.25">
      <c r="A13" s="146" t="s">
        <v>80</v>
      </c>
      <c r="B13" s="61">
        <v>1</v>
      </c>
      <c r="C13" s="61">
        <v>3</v>
      </c>
      <c r="D13" s="213">
        <v>0</v>
      </c>
      <c r="E13" s="150">
        <f t="shared" si="2"/>
        <v>4</v>
      </c>
      <c r="F13" s="61">
        <v>4</v>
      </c>
      <c r="G13" s="61">
        <v>4</v>
      </c>
      <c r="H13" s="213">
        <v>0</v>
      </c>
      <c r="I13" s="150">
        <f t="shared" si="3"/>
        <v>8</v>
      </c>
      <c r="J13" s="150">
        <f t="shared" si="0"/>
        <v>5</v>
      </c>
      <c r="K13" s="150">
        <f t="shared" si="1"/>
        <v>7</v>
      </c>
      <c r="L13" s="150">
        <f t="shared" si="4"/>
        <v>0</v>
      </c>
      <c r="M13" s="150">
        <f t="shared" si="5"/>
        <v>12</v>
      </c>
      <c r="N13" s="143" t="s">
        <v>10</v>
      </c>
    </row>
    <row r="14" spans="1:14" s="138" customFormat="1" ht="24.95" customHeight="1" thickTop="1" thickBot="1" x14ac:dyDescent="0.25">
      <c r="A14" s="149" t="s">
        <v>11</v>
      </c>
      <c r="B14" s="124">
        <v>1</v>
      </c>
      <c r="C14" s="124">
        <v>2</v>
      </c>
      <c r="D14" s="124">
        <v>0</v>
      </c>
      <c r="E14" s="79">
        <f t="shared" si="2"/>
        <v>3</v>
      </c>
      <c r="F14" s="124">
        <v>4</v>
      </c>
      <c r="G14" s="124">
        <v>4</v>
      </c>
      <c r="H14" s="124">
        <v>0</v>
      </c>
      <c r="I14" s="79">
        <f t="shared" si="3"/>
        <v>8</v>
      </c>
      <c r="J14" s="79">
        <f t="shared" si="0"/>
        <v>5</v>
      </c>
      <c r="K14" s="79">
        <f t="shared" si="1"/>
        <v>6</v>
      </c>
      <c r="L14" s="79">
        <f t="shared" si="4"/>
        <v>0</v>
      </c>
      <c r="M14" s="79">
        <f t="shared" si="5"/>
        <v>11</v>
      </c>
      <c r="N14" s="147" t="s">
        <v>12</v>
      </c>
    </row>
    <row r="15" spans="1:14" s="138" customFormat="1" ht="24.95" customHeight="1" thickTop="1" thickBot="1" x14ac:dyDescent="0.25">
      <c r="A15" s="146" t="s">
        <v>13</v>
      </c>
      <c r="B15" s="61">
        <v>1</v>
      </c>
      <c r="C15" s="61">
        <v>0</v>
      </c>
      <c r="D15" s="213">
        <v>0</v>
      </c>
      <c r="E15" s="150">
        <f t="shared" si="2"/>
        <v>1</v>
      </c>
      <c r="F15" s="61">
        <v>11</v>
      </c>
      <c r="G15" s="61">
        <v>3</v>
      </c>
      <c r="H15" s="213">
        <v>0</v>
      </c>
      <c r="I15" s="150">
        <f t="shared" si="3"/>
        <v>14</v>
      </c>
      <c r="J15" s="150">
        <f t="shared" si="0"/>
        <v>12</v>
      </c>
      <c r="K15" s="150">
        <f t="shared" si="1"/>
        <v>3</v>
      </c>
      <c r="L15" s="150">
        <f t="shared" si="4"/>
        <v>0</v>
      </c>
      <c r="M15" s="150">
        <f t="shared" si="5"/>
        <v>15</v>
      </c>
      <c r="N15" s="143" t="s">
        <v>14</v>
      </c>
    </row>
    <row r="16" spans="1:14" s="138" customFormat="1" ht="24.95" customHeight="1" thickTop="1" thickBot="1" x14ac:dyDescent="0.25">
      <c r="A16" s="149" t="s">
        <v>15</v>
      </c>
      <c r="B16" s="124">
        <v>5</v>
      </c>
      <c r="C16" s="124">
        <v>2</v>
      </c>
      <c r="D16" s="124"/>
      <c r="E16" s="79">
        <f t="shared" si="2"/>
        <v>7</v>
      </c>
      <c r="F16" s="124">
        <v>6</v>
      </c>
      <c r="G16" s="124">
        <v>1</v>
      </c>
      <c r="H16" s="124">
        <v>0</v>
      </c>
      <c r="I16" s="79">
        <f t="shared" si="3"/>
        <v>7</v>
      </c>
      <c r="J16" s="79">
        <f t="shared" si="0"/>
        <v>11</v>
      </c>
      <c r="K16" s="79">
        <f t="shared" si="1"/>
        <v>3</v>
      </c>
      <c r="L16" s="79">
        <f t="shared" si="4"/>
        <v>0</v>
      </c>
      <c r="M16" s="79">
        <f t="shared" si="5"/>
        <v>14</v>
      </c>
      <c r="N16" s="147" t="s">
        <v>16</v>
      </c>
    </row>
    <row r="17" spans="1:14" s="138" customFormat="1" ht="24.95" customHeight="1" thickTop="1" thickBot="1" x14ac:dyDescent="0.25">
      <c r="A17" s="146" t="s">
        <v>17</v>
      </c>
      <c r="B17" s="61">
        <v>5</v>
      </c>
      <c r="C17" s="61">
        <v>5</v>
      </c>
      <c r="D17" s="213">
        <v>0</v>
      </c>
      <c r="E17" s="150">
        <f t="shared" si="2"/>
        <v>10</v>
      </c>
      <c r="F17" s="61">
        <v>1</v>
      </c>
      <c r="G17" s="61">
        <v>6</v>
      </c>
      <c r="H17" s="213">
        <v>0</v>
      </c>
      <c r="I17" s="150">
        <f t="shared" si="3"/>
        <v>7</v>
      </c>
      <c r="J17" s="150">
        <f t="shared" si="0"/>
        <v>6</v>
      </c>
      <c r="K17" s="150">
        <f t="shared" si="1"/>
        <v>11</v>
      </c>
      <c r="L17" s="150">
        <f t="shared" si="4"/>
        <v>0</v>
      </c>
      <c r="M17" s="150">
        <f t="shared" si="5"/>
        <v>17</v>
      </c>
      <c r="N17" s="143" t="s">
        <v>18</v>
      </c>
    </row>
    <row r="18" spans="1:14" s="138" customFormat="1" ht="24.95" customHeight="1" thickTop="1" thickBot="1" x14ac:dyDescent="0.25">
      <c r="A18" s="149" t="s">
        <v>19</v>
      </c>
      <c r="B18" s="124">
        <v>1</v>
      </c>
      <c r="C18" s="124">
        <v>2</v>
      </c>
      <c r="D18" s="124"/>
      <c r="E18" s="79">
        <f t="shared" si="2"/>
        <v>3</v>
      </c>
      <c r="F18" s="124">
        <v>7</v>
      </c>
      <c r="G18" s="124">
        <v>6</v>
      </c>
      <c r="H18" s="124">
        <v>0</v>
      </c>
      <c r="I18" s="79">
        <f t="shared" si="3"/>
        <v>13</v>
      </c>
      <c r="J18" s="79">
        <f t="shared" si="0"/>
        <v>8</v>
      </c>
      <c r="K18" s="79">
        <f t="shared" si="1"/>
        <v>8</v>
      </c>
      <c r="L18" s="79">
        <f t="shared" si="4"/>
        <v>0</v>
      </c>
      <c r="M18" s="79">
        <f t="shared" si="5"/>
        <v>16</v>
      </c>
      <c r="N18" s="147" t="s">
        <v>20</v>
      </c>
    </row>
    <row r="19" spans="1:14" s="138" customFormat="1" ht="24.95" customHeight="1" thickTop="1" thickBot="1" x14ac:dyDescent="0.25">
      <c r="A19" s="146" t="s">
        <v>21</v>
      </c>
      <c r="B19" s="61">
        <v>1</v>
      </c>
      <c r="C19" s="61">
        <v>0</v>
      </c>
      <c r="D19" s="213">
        <v>0</v>
      </c>
      <c r="E19" s="150">
        <f t="shared" si="2"/>
        <v>1</v>
      </c>
      <c r="F19" s="61">
        <v>9</v>
      </c>
      <c r="G19" s="61">
        <v>9</v>
      </c>
      <c r="H19" s="213">
        <v>0</v>
      </c>
      <c r="I19" s="150">
        <f t="shared" si="3"/>
        <v>18</v>
      </c>
      <c r="J19" s="150">
        <f t="shared" si="0"/>
        <v>10</v>
      </c>
      <c r="K19" s="150">
        <f t="shared" si="1"/>
        <v>9</v>
      </c>
      <c r="L19" s="150">
        <f t="shared" si="4"/>
        <v>0</v>
      </c>
      <c r="M19" s="150">
        <f t="shared" si="5"/>
        <v>19</v>
      </c>
      <c r="N19" s="143" t="s">
        <v>22</v>
      </c>
    </row>
    <row r="20" spans="1:14" s="138" customFormat="1" ht="24.95" customHeight="1" thickTop="1" thickBot="1" x14ac:dyDescent="0.25">
      <c r="A20" s="149" t="s">
        <v>23</v>
      </c>
      <c r="B20" s="124">
        <v>3</v>
      </c>
      <c r="C20" s="124">
        <v>6</v>
      </c>
      <c r="D20" s="124">
        <v>0</v>
      </c>
      <c r="E20" s="79">
        <f t="shared" si="2"/>
        <v>9</v>
      </c>
      <c r="F20" s="124">
        <v>5</v>
      </c>
      <c r="G20" s="124">
        <v>8</v>
      </c>
      <c r="H20" s="124">
        <v>0</v>
      </c>
      <c r="I20" s="79">
        <f t="shared" si="3"/>
        <v>13</v>
      </c>
      <c r="J20" s="79">
        <f t="shared" si="0"/>
        <v>8</v>
      </c>
      <c r="K20" s="79">
        <f t="shared" si="1"/>
        <v>14</v>
      </c>
      <c r="L20" s="79">
        <f t="shared" si="4"/>
        <v>0</v>
      </c>
      <c r="M20" s="79">
        <f t="shared" si="5"/>
        <v>22</v>
      </c>
      <c r="N20" s="147" t="s">
        <v>24</v>
      </c>
    </row>
    <row r="21" spans="1:14" s="138" customFormat="1" ht="24.95" customHeight="1" thickTop="1" x14ac:dyDescent="0.2">
      <c r="A21" s="210" t="s">
        <v>25</v>
      </c>
      <c r="B21" s="59">
        <v>2</v>
      </c>
      <c r="C21" s="59">
        <v>2</v>
      </c>
      <c r="D21" s="541">
        <v>0</v>
      </c>
      <c r="E21" s="204">
        <f t="shared" si="2"/>
        <v>4</v>
      </c>
      <c r="F21" s="59">
        <v>3</v>
      </c>
      <c r="G21" s="59">
        <v>4</v>
      </c>
      <c r="H21" s="541">
        <v>0</v>
      </c>
      <c r="I21" s="204">
        <f t="shared" si="3"/>
        <v>7</v>
      </c>
      <c r="J21" s="204">
        <f t="shared" si="0"/>
        <v>5</v>
      </c>
      <c r="K21" s="204">
        <f t="shared" si="1"/>
        <v>6</v>
      </c>
      <c r="L21" s="58">
        <f t="shared" si="4"/>
        <v>0</v>
      </c>
      <c r="M21" s="204">
        <f t="shared" si="5"/>
        <v>11</v>
      </c>
      <c r="N21" s="209" t="s">
        <v>26</v>
      </c>
    </row>
    <row r="22" spans="1:14" s="138" customFormat="1" ht="30" customHeight="1" x14ac:dyDescent="0.2">
      <c r="A22" s="162" t="s">
        <v>2</v>
      </c>
      <c r="B22" s="161">
        <f>SUM(B10:B21)</f>
        <v>24</v>
      </c>
      <c r="C22" s="161">
        <f t="shared" ref="C22:M22" si="6">SUM(C10:C21)</f>
        <v>28</v>
      </c>
      <c r="D22" s="161">
        <f t="shared" si="6"/>
        <v>0</v>
      </c>
      <c r="E22" s="161">
        <f t="shared" si="6"/>
        <v>52</v>
      </c>
      <c r="F22" s="161">
        <f t="shared" si="6"/>
        <v>62</v>
      </c>
      <c r="G22" s="161">
        <f t="shared" si="6"/>
        <v>57</v>
      </c>
      <c r="H22" s="161">
        <f t="shared" si="6"/>
        <v>1</v>
      </c>
      <c r="I22" s="161">
        <f t="shared" si="6"/>
        <v>120</v>
      </c>
      <c r="J22" s="161">
        <f t="shared" si="6"/>
        <v>86</v>
      </c>
      <c r="K22" s="161">
        <f t="shared" si="6"/>
        <v>85</v>
      </c>
      <c r="L22" s="161">
        <f t="shared" si="6"/>
        <v>1</v>
      </c>
      <c r="M22" s="161">
        <f t="shared" si="6"/>
        <v>172</v>
      </c>
      <c r="N22" s="160" t="s">
        <v>3</v>
      </c>
    </row>
    <row r="23" spans="1:14" ht="24" customHeight="1" x14ac:dyDescent="0.2">
      <c r="A23" s="134"/>
      <c r="N23" s="134"/>
    </row>
    <row r="24" spans="1:14" ht="24" customHeight="1" x14ac:dyDescent="0.2">
      <c r="A24" s="134"/>
      <c r="N24" s="542"/>
    </row>
    <row r="25" spans="1:14" ht="24" customHeight="1" x14ac:dyDescent="0.2">
      <c r="A25" s="134"/>
      <c r="N25" s="134"/>
    </row>
    <row r="26" spans="1:14" ht="24" customHeight="1" x14ac:dyDescent="0.2">
      <c r="A26" s="134"/>
      <c r="N26" s="134"/>
    </row>
    <row r="27" spans="1:14" ht="24" customHeight="1" x14ac:dyDescent="0.2">
      <c r="A27" s="134"/>
      <c r="N27" s="134"/>
    </row>
    <row r="28" spans="1:14" ht="29.25" customHeight="1" x14ac:dyDescent="0.2"/>
  </sheetData>
  <mergeCells count="17">
    <mergeCell ref="I8:I9"/>
    <mergeCell ref="J8:J9"/>
    <mergeCell ref="K8:K9"/>
    <mergeCell ref="A2:N2"/>
    <mergeCell ref="A3:N3"/>
    <mergeCell ref="A4:N4"/>
    <mergeCell ref="A7:A9"/>
    <mergeCell ref="B7:E7"/>
    <mergeCell ref="F7:I7"/>
    <mergeCell ref="J7:M7"/>
    <mergeCell ref="N7:N9"/>
    <mergeCell ref="B8:B9"/>
    <mergeCell ref="C8:C9"/>
    <mergeCell ref="M8:M9"/>
    <mergeCell ref="E8:E9"/>
    <mergeCell ref="F8:F9"/>
    <mergeCell ref="G8:G9"/>
  </mergeCells>
  <printOptions horizontalCentered="1" verticalCentered="1"/>
  <pageMargins left="0" right="0" top="0" bottom="0" header="0" footer="0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41"/>
  <sheetViews>
    <sheetView rightToLeft="1" tabSelected="1" view="pageBreakPreview" zoomScaleNormal="100" workbookViewId="0">
      <selection activeCell="I22" sqref="I22"/>
    </sheetView>
  </sheetViews>
  <sheetFormatPr defaultColWidth="9.140625" defaultRowHeight="12.75" x14ac:dyDescent="0.2"/>
  <cols>
    <col min="1" max="1" width="19.140625" style="131" customWidth="1"/>
    <col min="2" max="13" width="9.42578125" style="130" customWidth="1"/>
    <col min="14" max="14" width="20" style="131" customWidth="1"/>
    <col min="15" max="16384" width="9.140625" style="130"/>
  </cols>
  <sheetData>
    <row r="1" spans="1:14" s="65" customFormat="1" ht="18" x14ac:dyDescent="0.2">
      <c r="A1" s="552" t="s">
        <v>346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14" s="65" customFormat="1" ht="18" customHeight="1" x14ac:dyDescent="0.2">
      <c r="A2" s="553">
        <v>2022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</row>
    <row r="3" spans="1:14" s="65" customFormat="1" ht="18" x14ac:dyDescent="0.2">
      <c r="A3" s="629" t="s">
        <v>345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</row>
    <row r="4" spans="1:14" ht="15.75" x14ac:dyDescent="0.2">
      <c r="A4" s="555">
        <v>2022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</row>
    <row r="5" spans="1:14" ht="9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5.75" x14ac:dyDescent="0.2">
      <c r="A6" s="19" t="s">
        <v>344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51" t="s">
        <v>343</v>
      </c>
    </row>
    <row r="7" spans="1:14" ht="21.75" customHeight="1" thickBot="1" x14ac:dyDescent="0.25">
      <c r="A7" s="565" t="s">
        <v>342</v>
      </c>
      <c r="B7" s="568" t="s">
        <v>131</v>
      </c>
      <c r="C7" s="569"/>
      <c r="D7" s="569"/>
      <c r="E7" s="570"/>
      <c r="F7" s="568" t="s">
        <v>130</v>
      </c>
      <c r="G7" s="569"/>
      <c r="H7" s="569"/>
      <c r="I7" s="570"/>
      <c r="J7" s="571" t="s">
        <v>317</v>
      </c>
      <c r="K7" s="572"/>
      <c r="L7" s="572"/>
      <c r="M7" s="614"/>
      <c r="N7" s="573" t="s">
        <v>341</v>
      </c>
    </row>
    <row r="8" spans="1:14" s="152" customFormat="1" ht="18" customHeight="1" thickTop="1" thickBot="1" x14ac:dyDescent="0.25">
      <c r="A8" s="566"/>
      <c r="B8" s="576" t="s">
        <v>148</v>
      </c>
      <c r="C8" s="576" t="s">
        <v>146</v>
      </c>
      <c r="D8" s="28" t="s">
        <v>562</v>
      </c>
      <c r="E8" s="582" t="s">
        <v>340</v>
      </c>
      <c r="F8" s="576" t="s">
        <v>148</v>
      </c>
      <c r="G8" s="576" t="s">
        <v>146</v>
      </c>
      <c r="H8" s="28" t="s">
        <v>562</v>
      </c>
      <c r="I8" s="582" t="s">
        <v>340</v>
      </c>
      <c r="J8" s="576" t="s">
        <v>148</v>
      </c>
      <c r="K8" s="576" t="s">
        <v>146</v>
      </c>
      <c r="L8" s="28" t="s">
        <v>562</v>
      </c>
      <c r="M8" s="582" t="s">
        <v>125</v>
      </c>
      <c r="N8" s="574"/>
    </row>
    <row r="9" spans="1:14" s="138" customFormat="1" ht="29.25" customHeight="1" thickTop="1" x14ac:dyDescent="0.2">
      <c r="A9" s="585"/>
      <c r="B9" s="613"/>
      <c r="C9" s="613"/>
      <c r="D9" s="509" t="s">
        <v>563</v>
      </c>
      <c r="E9" s="591" t="s">
        <v>124</v>
      </c>
      <c r="F9" s="613"/>
      <c r="G9" s="613"/>
      <c r="H9" s="509" t="s">
        <v>563</v>
      </c>
      <c r="I9" s="591" t="s">
        <v>124</v>
      </c>
      <c r="J9" s="613"/>
      <c r="K9" s="613"/>
      <c r="L9" s="509" t="s">
        <v>563</v>
      </c>
      <c r="M9" s="591" t="s">
        <v>124</v>
      </c>
      <c r="N9" s="587"/>
    </row>
    <row r="10" spans="1:14" s="138" customFormat="1" ht="16.5" thickBot="1" x14ac:dyDescent="0.25">
      <c r="A10" s="707" t="s">
        <v>339</v>
      </c>
      <c r="B10" s="215"/>
      <c r="C10" s="215"/>
      <c r="D10" s="215"/>
      <c r="E10" s="79"/>
      <c r="F10" s="215"/>
      <c r="G10" s="215"/>
      <c r="H10" s="215"/>
      <c r="I10" s="79"/>
      <c r="J10" s="79"/>
      <c r="K10" s="79"/>
      <c r="L10" s="79"/>
      <c r="M10" s="79"/>
      <c r="N10" s="708" t="s">
        <v>338</v>
      </c>
    </row>
    <row r="11" spans="1:14" s="138" customFormat="1" ht="14.25" thickTop="1" thickBot="1" x14ac:dyDescent="0.25">
      <c r="A11" s="709" t="s">
        <v>337</v>
      </c>
      <c r="B11" s="61">
        <v>0</v>
      </c>
      <c r="C11" s="61">
        <v>0</v>
      </c>
      <c r="D11" s="61">
        <v>0</v>
      </c>
      <c r="E11" s="60">
        <f>B11+C11+D11</f>
        <v>0</v>
      </c>
      <c r="F11" s="61">
        <v>0</v>
      </c>
      <c r="G11" s="61">
        <v>0</v>
      </c>
      <c r="H11" s="61">
        <v>0</v>
      </c>
      <c r="I11" s="60">
        <f>F11+G11+H11</f>
        <v>0</v>
      </c>
      <c r="J11" s="60">
        <f>B11+F11</f>
        <v>0</v>
      </c>
      <c r="K11" s="60">
        <f>C11+G11</f>
        <v>0</v>
      </c>
      <c r="L11" s="60">
        <f>D11+H11</f>
        <v>0</v>
      </c>
      <c r="M11" s="60">
        <f>J11+K11+L11</f>
        <v>0</v>
      </c>
      <c r="N11" s="710" t="s">
        <v>336</v>
      </c>
    </row>
    <row r="12" spans="1:14" s="138" customFormat="1" ht="17.25" thickTop="1" thickBot="1" x14ac:dyDescent="0.25">
      <c r="A12" s="711">
        <v>1</v>
      </c>
      <c r="B12" s="119">
        <v>15</v>
      </c>
      <c r="C12" s="119">
        <v>15</v>
      </c>
      <c r="D12" s="119">
        <v>0</v>
      </c>
      <c r="E12" s="76">
        <f t="shared" ref="E12:E35" si="0">B12+C12+D12</f>
        <v>30</v>
      </c>
      <c r="F12" s="119">
        <v>22</v>
      </c>
      <c r="G12" s="119">
        <v>25</v>
      </c>
      <c r="H12" s="119">
        <v>1</v>
      </c>
      <c r="I12" s="76">
        <f t="shared" ref="I12:I35" si="1">F12+G12+H12</f>
        <v>48</v>
      </c>
      <c r="J12" s="76">
        <f t="shared" ref="J12:J22" si="2">B12+F12</f>
        <v>37</v>
      </c>
      <c r="K12" s="76">
        <f t="shared" ref="K12:K22" si="3">C12+G12</f>
        <v>40</v>
      </c>
      <c r="L12" s="76">
        <f t="shared" ref="L12:L35" si="4">D12+H12</f>
        <v>1</v>
      </c>
      <c r="M12" s="76">
        <f t="shared" ref="M12:M35" si="5">J12+K12+L12</f>
        <v>78</v>
      </c>
      <c r="N12" s="712">
        <v>1</v>
      </c>
    </row>
    <row r="13" spans="1:14" s="138" customFormat="1" ht="17.25" thickTop="1" thickBot="1" x14ac:dyDescent="0.25">
      <c r="A13" s="713">
        <v>2</v>
      </c>
      <c r="B13" s="61">
        <v>0</v>
      </c>
      <c r="C13" s="61">
        <v>2</v>
      </c>
      <c r="D13" s="61">
        <v>0</v>
      </c>
      <c r="E13" s="60">
        <f t="shared" si="0"/>
        <v>2</v>
      </c>
      <c r="F13" s="61">
        <v>0</v>
      </c>
      <c r="G13" s="61">
        <v>1</v>
      </c>
      <c r="H13" s="61">
        <v>0</v>
      </c>
      <c r="I13" s="60">
        <f t="shared" si="1"/>
        <v>1</v>
      </c>
      <c r="J13" s="60">
        <f t="shared" si="2"/>
        <v>0</v>
      </c>
      <c r="K13" s="60">
        <f t="shared" si="3"/>
        <v>3</v>
      </c>
      <c r="L13" s="60">
        <f t="shared" si="4"/>
        <v>0</v>
      </c>
      <c r="M13" s="60">
        <f t="shared" si="5"/>
        <v>3</v>
      </c>
      <c r="N13" s="371">
        <v>2</v>
      </c>
    </row>
    <row r="14" spans="1:14" s="138" customFormat="1" ht="17.25" thickTop="1" thickBot="1" x14ac:dyDescent="0.25">
      <c r="A14" s="711">
        <v>3</v>
      </c>
      <c r="B14" s="119">
        <v>0</v>
      </c>
      <c r="C14" s="119">
        <v>0</v>
      </c>
      <c r="D14" s="119">
        <v>0</v>
      </c>
      <c r="E14" s="76">
        <f t="shared" si="0"/>
        <v>0</v>
      </c>
      <c r="F14" s="119">
        <v>2</v>
      </c>
      <c r="G14" s="119">
        <v>1</v>
      </c>
      <c r="H14" s="119">
        <v>0</v>
      </c>
      <c r="I14" s="76">
        <f t="shared" si="1"/>
        <v>3</v>
      </c>
      <c r="J14" s="76">
        <f t="shared" si="2"/>
        <v>2</v>
      </c>
      <c r="K14" s="76">
        <f t="shared" si="3"/>
        <v>1</v>
      </c>
      <c r="L14" s="76">
        <f t="shared" si="4"/>
        <v>0</v>
      </c>
      <c r="M14" s="76">
        <f t="shared" si="5"/>
        <v>3</v>
      </c>
      <c r="N14" s="712">
        <v>3</v>
      </c>
    </row>
    <row r="15" spans="1:14" s="138" customFormat="1" ht="17.25" thickTop="1" thickBot="1" x14ac:dyDescent="0.25">
      <c r="A15" s="713">
        <v>4</v>
      </c>
      <c r="B15" s="61">
        <v>0</v>
      </c>
      <c r="C15" s="61">
        <v>1</v>
      </c>
      <c r="D15" s="61">
        <v>0</v>
      </c>
      <c r="E15" s="60">
        <f t="shared" si="0"/>
        <v>1</v>
      </c>
      <c r="F15" s="61">
        <v>0</v>
      </c>
      <c r="G15" s="61">
        <v>3</v>
      </c>
      <c r="H15" s="61">
        <v>0</v>
      </c>
      <c r="I15" s="60">
        <f t="shared" si="1"/>
        <v>3</v>
      </c>
      <c r="J15" s="60">
        <f t="shared" si="2"/>
        <v>0</v>
      </c>
      <c r="K15" s="60">
        <f t="shared" si="3"/>
        <v>4</v>
      </c>
      <c r="L15" s="60">
        <f t="shared" si="4"/>
        <v>0</v>
      </c>
      <c r="M15" s="60">
        <f t="shared" si="5"/>
        <v>4</v>
      </c>
      <c r="N15" s="371">
        <v>4</v>
      </c>
    </row>
    <row r="16" spans="1:14" s="138" customFormat="1" ht="17.25" thickTop="1" thickBot="1" x14ac:dyDescent="0.25">
      <c r="A16" s="711">
        <v>5</v>
      </c>
      <c r="B16" s="119">
        <v>0</v>
      </c>
      <c r="C16" s="119">
        <v>0</v>
      </c>
      <c r="D16" s="119">
        <v>0</v>
      </c>
      <c r="E16" s="76">
        <f t="shared" si="0"/>
        <v>0</v>
      </c>
      <c r="F16" s="119">
        <v>0</v>
      </c>
      <c r="G16" s="119">
        <v>2</v>
      </c>
      <c r="H16" s="119">
        <v>0</v>
      </c>
      <c r="I16" s="76">
        <f t="shared" si="1"/>
        <v>2</v>
      </c>
      <c r="J16" s="76">
        <f t="shared" si="2"/>
        <v>0</v>
      </c>
      <c r="K16" s="76">
        <f t="shared" si="3"/>
        <v>2</v>
      </c>
      <c r="L16" s="76">
        <f t="shared" si="4"/>
        <v>0</v>
      </c>
      <c r="M16" s="76">
        <f t="shared" si="5"/>
        <v>2</v>
      </c>
      <c r="N16" s="712">
        <v>5</v>
      </c>
    </row>
    <row r="17" spans="1:14" s="138" customFormat="1" ht="17.25" thickTop="1" thickBot="1" x14ac:dyDescent="0.25">
      <c r="A17" s="713">
        <v>6</v>
      </c>
      <c r="B17" s="61">
        <v>0</v>
      </c>
      <c r="C17" s="61">
        <v>0</v>
      </c>
      <c r="D17" s="61">
        <v>0</v>
      </c>
      <c r="E17" s="60">
        <f t="shared" si="0"/>
        <v>0</v>
      </c>
      <c r="F17" s="61">
        <v>0</v>
      </c>
      <c r="G17" s="61">
        <v>0</v>
      </c>
      <c r="H17" s="61">
        <v>0</v>
      </c>
      <c r="I17" s="60">
        <f t="shared" si="1"/>
        <v>0</v>
      </c>
      <c r="J17" s="60">
        <f t="shared" si="2"/>
        <v>0</v>
      </c>
      <c r="K17" s="60">
        <f t="shared" si="3"/>
        <v>0</v>
      </c>
      <c r="L17" s="60">
        <f t="shared" si="4"/>
        <v>0</v>
      </c>
      <c r="M17" s="60">
        <f t="shared" si="5"/>
        <v>0</v>
      </c>
      <c r="N17" s="371">
        <v>6</v>
      </c>
    </row>
    <row r="18" spans="1:14" s="138" customFormat="1" ht="17.25" thickTop="1" thickBot="1" x14ac:dyDescent="0.25">
      <c r="A18" s="711" t="s">
        <v>517</v>
      </c>
      <c r="B18" s="119">
        <v>0</v>
      </c>
      <c r="C18" s="119">
        <v>2</v>
      </c>
      <c r="D18" s="119">
        <v>0</v>
      </c>
      <c r="E18" s="76">
        <f t="shared" si="0"/>
        <v>2</v>
      </c>
      <c r="F18" s="119">
        <v>7</v>
      </c>
      <c r="G18" s="119">
        <v>2</v>
      </c>
      <c r="H18" s="119">
        <v>0</v>
      </c>
      <c r="I18" s="76">
        <f t="shared" si="1"/>
        <v>9</v>
      </c>
      <c r="J18" s="76">
        <f t="shared" si="2"/>
        <v>7</v>
      </c>
      <c r="K18" s="76">
        <f t="shared" si="3"/>
        <v>4</v>
      </c>
      <c r="L18" s="76">
        <f t="shared" si="4"/>
        <v>0</v>
      </c>
      <c r="M18" s="76">
        <f t="shared" si="5"/>
        <v>11</v>
      </c>
      <c r="N18" s="712" t="s">
        <v>517</v>
      </c>
    </row>
    <row r="19" spans="1:14" s="138" customFormat="1" ht="17.25" thickTop="1" thickBot="1" x14ac:dyDescent="0.25">
      <c r="A19" s="713" t="s">
        <v>335</v>
      </c>
      <c r="B19" s="61">
        <v>1</v>
      </c>
      <c r="C19" s="61">
        <v>0</v>
      </c>
      <c r="D19" s="61">
        <v>0</v>
      </c>
      <c r="E19" s="60">
        <f t="shared" si="0"/>
        <v>1</v>
      </c>
      <c r="F19" s="61">
        <v>4</v>
      </c>
      <c r="G19" s="61">
        <v>3</v>
      </c>
      <c r="H19" s="61">
        <v>0</v>
      </c>
      <c r="I19" s="60">
        <f t="shared" si="1"/>
        <v>7</v>
      </c>
      <c r="J19" s="60">
        <f t="shared" si="2"/>
        <v>5</v>
      </c>
      <c r="K19" s="60">
        <f t="shared" si="3"/>
        <v>3</v>
      </c>
      <c r="L19" s="60">
        <f t="shared" si="4"/>
        <v>0</v>
      </c>
      <c r="M19" s="60">
        <f t="shared" si="5"/>
        <v>8</v>
      </c>
      <c r="N19" s="371" t="s">
        <v>335</v>
      </c>
    </row>
    <row r="20" spans="1:14" s="138" customFormat="1" ht="17.25" thickTop="1" thickBot="1" x14ac:dyDescent="0.25">
      <c r="A20" s="711" t="s">
        <v>334</v>
      </c>
      <c r="B20" s="119">
        <v>1</v>
      </c>
      <c r="C20" s="119">
        <v>0</v>
      </c>
      <c r="D20" s="119">
        <v>0</v>
      </c>
      <c r="E20" s="76">
        <f t="shared" si="0"/>
        <v>1</v>
      </c>
      <c r="F20" s="119">
        <v>3</v>
      </c>
      <c r="G20" s="119">
        <v>5</v>
      </c>
      <c r="H20" s="119">
        <v>0</v>
      </c>
      <c r="I20" s="76">
        <f t="shared" si="1"/>
        <v>8</v>
      </c>
      <c r="J20" s="76">
        <f t="shared" si="2"/>
        <v>4</v>
      </c>
      <c r="K20" s="76">
        <f t="shared" si="3"/>
        <v>5</v>
      </c>
      <c r="L20" s="76">
        <f t="shared" si="4"/>
        <v>0</v>
      </c>
      <c r="M20" s="76">
        <f t="shared" si="5"/>
        <v>9</v>
      </c>
      <c r="N20" s="712" t="s">
        <v>334</v>
      </c>
    </row>
    <row r="21" spans="1:14" s="138" customFormat="1" ht="17.25" thickTop="1" thickBot="1" x14ac:dyDescent="0.25">
      <c r="A21" s="713" t="s">
        <v>333</v>
      </c>
      <c r="B21" s="61">
        <v>0</v>
      </c>
      <c r="C21" s="61">
        <v>0</v>
      </c>
      <c r="D21" s="61">
        <v>0</v>
      </c>
      <c r="E21" s="60">
        <f t="shared" si="0"/>
        <v>0</v>
      </c>
      <c r="F21" s="61">
        <v>2</v>
      </c>
      <c r="G21" s="61">
        <v>0</v>
      </c>
      <c r="H21" s="61">
        <v>0</v>
      </c>
      <c r="I21" s="60">
        <f t="shared" si="1"/>
        <v>2</v>
      </c>
      <c r="J21" s="60">
        <f t="shared" si="2"/>
        <v>2</v>
      </c>
      <c r="K21" s="60">
        <f t="shared" si="3"/>
        <v>0</v>
      </c>
      <c r="L21" s="60">
        <f t="shared" si="4"/>
        <v>0</v>
      </c>
      <c r="M21" s="60">
        <f t="shared" si="5"/>
        <v>2</v>
      </c>
      <c r="N21" s="371" t="s">
        <v>333</v>
      </c>
    </row>
    <row r="22" spans="1:14" s="214" customFormat="1" ht="17.25" thickTop="1" thickBot="1" x14ac:dyDescent="0.25">
      <c r="A22" s="711" t="s">
        <v>32</v>
      </c>
      <c r="B22" s="119">
        <v>0</v>
      </c>
      <c r="C22" s="119">
        <v>0</v>
      </c>
      <c r="D22" s="119">
        <v>0</v>
      </c>
      <c r="E22" s="76">
        <f t="shared" si="0"/>
        <v>0</v>
      </c>
      <c r="F22" s="119">
        <v>0</v>
      </c>
      <c r="G22" s="119">
        <v>0</v>
      </c>
      <c r="H22" s="119">
        <v>0</v>
      </c>
      <c r="I22" s="76">
        <f t="shared" si="1"/>
        <v>0</v>
      </c>
      <c r="J22" s="76">
        <f t="shared" si="2"/>
        <v>0</v>
      </c>
      <c r="K22" s="76">
        <f t="shared" si="3"/>
        <v>0</v>
      </c>
      <c r="L22" s="76">
        <f t="shared" si="4"/>
        <v>0</v>
      </c>
      <c r="M22" s="76">
        <f t="shared" si="5"/>
        <v>0</v>
      </c>
      <c r="N22" s="712" t="s">
        <v>33</v>
      </c>
    </row>
    <row r="23" spans="1:14" s="138" customFormat="1" ht="17.25" thickTop="1" thickBot="1" x14ac:dyDescent="0.25">
      <c r="A23" s="714" t="s">
        <v>332</v>
      </c>
      <c r="B23" s="61"/>
      <c r="C23" s="61"/>
      <c r="D23" s="61"/>
      <c r="E23" s="60"/>
      <c r="F23" s="61"/>
      <c r="G23" s="61"/>
      <c r="H23" s="61"/>
      <c r="I23" s="60"/>
      <c r="J23" s="60"/>
      <c r="K23" s="60"/>
      <c r="L23" s="60"/>
      <c r="M23" s="60"/>
      <c r="N23" s="715" t="s">
        <v>331</v>
      </c>
    </row>
    <row r="24" spans="1:14" s="138" customFormat="1" ht="17.25" thickTop="1" thickBot="1" x14ac:dyDescent="0.25">
      <c r="A24" s="716">
        <v>1</v>
      </c>
      <c r="B24" s="119">
        <v>4</v>
      </c>
      <c r="C24" s="119">
        <v>5</v>
      </c>
      <c r="D24" s="119">
        <v>0</v>
      </c>
      <c r="E24" s="76">
        <f t="shared" si="0"/>
        <v>9</v>
      </c>
      <c r="F24" s="119">
        <v>5</v>
      </c>
      <c r="G24" s="119">
        <v>4</v>
      </c>
      <c r="H24" s="119">
        <v>0</v>
      </c>
      <c r="I24" s="76">
        <f t="shared" si="1"/>
        <v>9</v>
      </c>
      <c r="J24" s="76">
        <f t="shared" ref="J24:J35" si="6">B24+F24</f>
        <v>9</v>
      </c>
      <c r="K24" s="76">
        <f t="shared" ref="K24:K35" si="7">C24+G24</f>
        <v>9</v>
      </c>
      <c r="L24" s="76">
        <f t="shared" si="4"/>
        <v>0</v>
      </c>
      <c r="M24" s="76">
        <f t="shared" si="5"/>
        <v>18</v>
      </c>
      <c r="N24" s="712">
        <v>1</v>
      </c>
    </row>
    <row r="25" spans="1:14" s="138" customFormat="1" ht="17.25" thickTop="1" thickBot="1" x14ac:dyDescent="0.25">
      <c r="A25" s="713">
        <v>2</v>
      </c>
      <c r="B25" s="61">
        <v>1</v>
      </c>
      <c r="C25" s="61">
        <v>1</v>
      </c>
      <c r="D25" s="61">
        <v>0</v>
      </c>
      <c r="E25" s="60">
        <f t="shared" si="0"/>
        <v>2</v>
      </c>
      <c r="F25" s="61">
        <v>3</v>
      </c>
      <c r="G25" s="61">
        <v>1</v>
      </c>
      <c r="H25" s="61">
        <v>0</v>
      </c>
      <c r="I25" s="60">
        <f t="shared" si="1"/>
        <v>4</v>
      </c>
      <c r="J25" s="60">
        <f t="shared" si="6"/>
        <v>4</v>
      </c>
      <c r="K25" s="60">
        <f t="shared" si="7"/>
        <v>2</v>
      </c>
      <c r="L25" s="60">
        <f t="shared" si="4"/>
        <v>0</v>
      </c>
      <c r="M25" s="60">
        <f t="shared" si="5"/>
        <v>6</v>
      </c>
      <c r="N25" s="371">
        <v>2</v>
      </c>
    </row>
    <row r="26" spans="1:14" s="138" customFormat="1" ht="17.25" thickTop="1" thickBot="1" x14ac:dyDescent="0.25">
      <c r="A26" s="716">
        <v>3</v>
      </c>
      <c r="B26" s="119">
        <v>0</v>
      </c>
      <c r="C26" s="119">
        <v>0</v>
      </c>
      <c r="D26" s="119">
        <v>0</v>
      </c>
      <c r="E26" s="76">
        <f t="shared" si="0"/>
        <v>0</v>
      </c>
      <c r="F26" s="119">
        <v>4</v>
      </c>
      <c r="G26" s="119">
        <v>2</v>
      </c>
      <c r="H26" s="119">
        <v>0</v>
      </c>
      <c r="I26" s="76">
        <f t="shared" si="1"/>
        <v>6</v>
      </c>
      <c r="J26" s="76">
        <f t="shared" si="6"/>
        <v>4</v>
      </c>
      <c r="K26" s="76">
        <f t="shared" si="7"/>
        <v>2</v>
      </c>
      <c r="L26" s="76">
        <f t="shared" si="4"/>
        <v>0</v>
      </c>
      <c r="M26" s="76">
        <f t="shared" si="5"/>
        <v>6</v>
      </c>
      <c r="N26" s="712">
        <v>3</v>
      </c>
    </row>
    <row r="27" spans="1:14" s="138" customFormat="1" ht="17.25" thickTop="1" thickBot="1" x14ac:dyDescent="0.25">
      <c r="A27" s="713">
        <v>4</v>
      </c>
      <c r="B27" s="61">
        <v>0</v>
      </c>
      <c r="C27" s="61">
        <v>1</v>
      </c>
      <c r="D27" s="61">
        <v>0</v>
      </c>
      <c r="E27" s="60">
        <f t="shared" si="0"/>
        <v>1</v>
      </c>
      <c r="F27" s="61">
        <v>2</v>
      </c>
      <c r="G27" s="61">
        <v>1</v>
      </c>
      <c r="H27" s="61">
        <v>0</v>
      </c>
      <c r="I27" s="60">
        <f t="shared" si="1"/>
        <v>3</v>
      </c>
      <c r="J27" s="60">
        <f t="shared" si="6"/>
        <v>2</v>
      </c>
      <c r="K27" s="60">
        <f t="shared" si="7"/>
        <v>2</v>
      </c>
      <c r="L27" s="60">
        <f t="shared" si="4"/>
        <v>0</v>
      </c>
      <c r="M27" s="60">
        <f t="shared" si="5"/>
        <v>4</v>
      </c>
      <c r="N27" s="371">
        <v>4</v>
      </c>
    </row>
    <row r="28" spans="1:14" s="138" customFormat="1" ht="17.25" thickTop="1" thickBot="1" x14ac:dyDescent="0.25">
      <c r="A28" s="716">
        <v>5</v>
      </c>
      <c r="B28" s="119">
        <v>1</v>
      </c>
      <c r="C28" s="119">
        <v>0</v>
      </c>
      <c r="D28" s="119">
        <v>0</v>
      </c>
      <c r="E28" s="76">
        <f t="shared" si="0"/>
        <v>1</v>
      </c>
      <c r="F28" s="119">
        <v>3</v>
      </c>
      <c r="G28" s="119">
        <v>0</v>
      </c>
      <c r="H28" s="119">
        <v>0</v>
      </c>
      <c r="I28" s="76">
        <f t="shared" si="1"/>
        <v>3</v>
      </c>
      <c r="J28" s="76">
        <f t="shared" si="6"/>
        <v>4</v>
      </c>
      <c r="K28" s="76">
        <f t="shared" si="7"/>
        <v>0</v>
      </c>
      <c r="L28" s="76">
        <f t="shared" si="4"/>
        <v>0</v>
      </c>
      <c r="M28" s="76">
        <f t="shared" si="5"/>
        <v>4</v>
      </c>
      <c r="N28" s="712">
        <v>5</v>
      </c>
    </row>
    <row r="29" spans="1:14" s="138" customFormat="1" ht="17.25" thickTop="1" thickBot="1" x14ac:dyDescent="0.25">
      <c r="A29" s="713">
        <v>6</v>
      </c>
      <c r="B29" s="61">
        <v>0</v>
      </c>
      <c r="C29" s="61">
        <v>0</v>
      </c>
      <c r="D29" s="61">
        <v>0</v>
      </c>
      <c r="E29" s="60">
        <f t="shared" si="0"/>
        <v>0</v>
      </c>
      <c r="F29" s="61">
        <v>0</v>
      </c>
      <c r="G29" s="61">
        <v>1</v>
      </c>
      <c r="H29" s="61">
        <v>0</v>
      </c>
      <c r="I29" s="60">
        <f t="shared" si="1"/>
        <v>1</v>
      </c>
      <c r="J29" s="60">
        <f t="shared" si="6"/>
        <v>0</v>
      </c>
      <c r="K29" s="60">
        <f t="shared" si="7"/>
        <v>1</v>
      </c>
      <c r="L29" s="60">
        <f t="shared" si="4"/>
        <v>0</v>
      </c>
      <c r="M29" s="60">
        <f t="shared" si="5"/>
        <v>1</v>
      </c>
      <c r="N29" s="371">
        <v>6</v>
      </c>
    </row>
    <row r="30" spans="1:14" s="138" customFormat="1" ht="17.25" thickTop="1" thickBot="1" x14ac:dyDescent="0.25">
      <c r="A30" s="716">
        <v>7</v>
      </c>
      <c r="B30" s="119">
        <v>0</v>
      </c>
      <c r="C30" s="119">
        <v>0</v>
      </c>
      <c r="D30" s="119">
        <v>0</v>
      </c>
      <c r="E30" s="76">
        <f t="shared" si="0"/>
        <v>0</v>
      </c>
      <c r="F30" s="119">
        <v>0</v>
      </c>
      <c r="G30" s="119">
        <v>4</v>
      </c>
      <c r="H30" s="119">
        <v>0</v>
      </c>
      <c r="I30" s="76">
        <f t="shared" si="1"/>
        <v>4</v>
      </c>
      <c r="J30" s="76">
        <f t="shared" si="6"/>
        <v>0</v>
      </c>
      <c r="K30" s="76">
        <f t="shared" si="7"/>
        <v>4</v>
      </c>
      <c r="L30" s="76">
        <f t="shared" si="4"/>
        <v>0</v>
      </c>
      <c r="M30" s="76">
        <f t="shared" si="5"/>
        <v>4</v>
      </c>
      <c r="N30" s="712">
        <v>7</v>
      </c>
    </row>
    <row r="31" spans="1:14" s="138" customFormat="1" ht="17.25" thickTop="1" thickBot="1" x14ac:dyDescent="0.25">
      <c r="A31" s="713">
        <v>8</v>
      </c>
      <c r="B31" s="61">
        <v>1</v>
      </c>
      <c r="C31" s="61">
        <v>0</v>
      </c>
      <c r="D31" s="61">
        <v>0</v>
      </c>
      <c r="E31" s="60">
        <f t="shared" si="0"/>
        <v>1</v>
      </c>
      <c r="F31" s="61">
        <v>1</v>
      </c>
      <c r="G31" s="61">
        <v>2</v>
      </c>
      <c r="H31" s="61">
        <v>0</v>
      </c>
      <c r="I31" s="60">
        <f t="shared" si="1"/>
        <v>3</v>
      </c>
      <c r="J31" s="60">
        <f t="shared" si="6"/>
        <v>2</v>
      </c>
      <c r="K31" s="60">
        <f t="shared" si="7"/>
        <v>2</v>
      </c>
      <c r="L31" s="60">
        <f t="shared" si="4"/>
        <v>0</v>
      </c>
      <c r="M31" s="60">
        <f t="shared" si="5"/>
        <v>4</v>
      </c>
      <c r="N31" s="371">
        <v>8</v>
      </c>
    </row>
    <row r="32" spans="1:14" s="138" customFormat="1" ht="17.25" thickTop="1" thickBot="1" x14ac:dyDescent="0.25">
      <c r="A32" s="716">
        <v>9</v>
      </c>
      <c r="B32" s="119">
        <v>0</v>
      </c>
      <c r="C32" s="119">
        <v>1</v>
      </c>
      <c r="D32" s="119">
        <v>0</v>
      </c>
      <c r="E32" s="76">
        <f t="shared" si="0"/>
        <v>1</v>
      </c>
      <c r="F32" s="119">
        <v>4</v>
      </c>
      <c r="G32" s="119">
        <v>0</v>
      </c>
      <c r="H32" s="119">
        <v>0</v>
      </c>
      <c r="I32" s="76">
        <f t="shared" si="1"/>
        <v>4</v>
      </c>
      <c r="J32" s="76">
        <f t="shared" si="6"/>
        <v>4</v>
      </c>
      <c r="K32" s="76">
        <f t="shared" si="7"/>
        <v>1</v>
      </c>
      <c r="L32" s="76">
        <f t="shared" si="4"/>
        <v>0</v>
      </c>
      <c r="M32" s="76">
        <f t="shared" si="5"/>
        <v>5</v>
      </c>
      <c r="N32" s="712">
        <v>9</v>
      </c>
    </row>
    <row r="33" spans="1:17" s="138" customFormat="1" ht="17.25" thickTop="1" thickBot="1" x14ac:dyDescent="0.25">
      <c r="A33" s="713">
        <v>10</v>
      </c>
      <c r="B33" s="61">
        <v>0</v>
      </c>
      <c r="C33" s="61">
        <v>0</v>
      </c>
      <c r="D33" s="61">
        <v>0</v>
      </c>
      <c r="E33" s="60">
        <f t="shared" si="0"/>
        <v>0</v>
      </c>
      <c r="F33" s="61">
        <v>0</v>
      </c>
      <c r="G33" s="61">
        <v>0</v>
      </c>
      <c r="H33" s="61">
        <v>0</v>
      </c>
      <c r="I33" s="60">
        <f t="shared" si="1"/>
        <v>0</v>
      </c>
      <c r="J33" s="60">
        <f t="shared" si="6"/>
        <v>0</v>
      </c>
      <c r="K33" s="60">
        <f t="shared" si="7"/>
        <v>0</v>
      </c>
      <c r="L33" s="60">
        <f t="shared" si="4"/>
        <v>0</v>
      </c>
      <c r="M33" s="60">
        <f t="shared" si="5"/>
        <v>0</v>
      </c>
      <c r="N33" s="371">
        <v>10</v>
      </c>
    </row>
    <row r="34" spans="1:17" s="138" customFormat="1" ht="17.25" thickTop="1" thickBot="1" x14ac:dyDescent="0.25">
      <c r="A34" s="716" t="s">
        <v>330</v>
      </c>
      <c r="B34" s="119">
        <v>0</v>
      </c>
      <c r="C34" s="119">
        <v>0</v>
      </c>
      <c r="D34" s="119">
        <v>0</v>
      </c>
      <c r="E34" s="76">
        <f t="shared" si="0"/>
        <v>0</v>
      </c>
      <c r="F34" s="119">
        <v>0</v>
      </c>
      <c r="G34" s="119">
        <v>0</v>
      </c>
      <c r="H34" s="119">
        <v>0</v>
      </c>
      <c r="I34" s="76">
        <f t="shared" si="1"/>
        <v>0</v>
      </c>
      <c r="J34" s="76">
        <f t="shared" si="6"/>
        <v>0</v>
      </c>
      <c r="K34" s="76">
        <f t="shared" si="7"/>
        <v>0</v>
      </c>
      <c r="L34" s="76">
        <f t="shared" si="4"/>
        <v>0</v>
      </c>
      <c r="M34" s="76">
        <f t="shared" si="5"/>
        <v>0</v>
      </c>
      <c r="N34" s="712" t="s">
        <v>329</v>
      </c>
      <c r="Q34" s="214"/>
    </row>
    <row r="35" spans="1:17" s="138" customFormat="1" ht="13.5" thickTop="1" x14ac:dyDescent="0.2">
      <c r="A35" s="717" t="s">
        <v>32</v>
      </c>
      <c r="B35" s="59">
        <v>0</v>
      </c>
      <c r="C35" s="59">
        <v>0</v>
      </c>
      <c r="D35" s="59">
        <v>0</v>
      </c>
      <c r="E35" s="58">
        <f t="shared" si="0"/>
        <v>0</v>
      </c>
      <c r="F35" s="59">
        <v>0</v>
      </c>
      <c r="G35" s="59">
        <v>0</v>
      </c>
      <c r="H35" s="59">
        <v>0</v>
      </c>
      <c r="I35" s="58">
        <f t="shared" si="1"/>
        <v>0</v>
      </c>
      <c r="J35" s="58">
        <f t="shared" si="6"/>
        <v>0</v>
      </c>
      <c r="K35" s="58">
        <f t="shared" si="7"/>
        <v>0</v>
      </c>
      <c r="L35" s="58">
        <f t="shared" si="4"/>
        <v>0</v>
      </c>
      <c r="M35" s="58">
        <f t="shared" si="5"/>
        <v>0</v>
      </c>
      <c r="N35" s="718" t="s">
        <v>33</v>
      </c>
    </row>
    <row r="36" spans="1:17" s="138" customFormat="1" ht="25.5" customHeight="1" x14ac:dyDescent="0.2">
      <c r="A36" s="212" t="s">
        <v>0</v>
      </c>
      <c r="B36" s="420">
        <f>SUM(B10:B35)</f>
        <v>24</v>
      </c>
      <c r="C36" s="420">
        <f t="shared" ref="C36:L36" si="8">SUM(C10:C35)</f>
        <v>28</v>
      </c>
      <c r="D36" s="420">
        <f t="shared" si="8"/>
        <v>0</v>
      </c>
      <c r="E36" s="420">
        <f t="shared" si="8"/>
        <v>52</v>
      </c>
      <c r="F36" s="420">
        <f t="shared" si="8"/>
        <v>62</v>
      </c>
      <c r="G36" s="420">
        <f t="shared" si="8"/>
        <v>57</v>
      </c>
      <c r="H36" s="420">
        <f t="shared" si="8"/>
        <v>1</v>
      </c>
      <c r="I36" s="420">
        <f t="shared" si="8"/>
        <v>120</v>
      </c>
      <c r="J36" s="420">
        <f>SUM(J10:J35)</f>
        <v>86</v>
      </c>
      <c r="K36" s="420">
        <f t="shared" si="8"/>
        <v>85</v>
      </c>
      <c r="L36" s="420">
        <f t="shared" si="8"/>
        <v>1</v>
      </c>
      <c r="M36" s="420">
        <f>SUM(M10:M35)</f>
        <v>172</v>
      </c>
      <c r="N36" s="211" t="s">
        <v>1</v>
      </c>
    </row>
    <row r="37" spans="1:17" ht="24" customHeight="1" x14ac:dyDescent="0.2">
      <c r="A37" s="134"/>
      <c r="N37" s="134"/>
    </row>
    <row r="38" spans="1:17" ht="24" customHeight="1" x14ac:dyDescent="0.2">
      <c r="A38" s="134"/>
      <c r="N38" s="134"/>
    </row>
    <row r="39" spans="1:17" ht="24" customHeight="1" x14ac:dyDescent="0.2">
      <c r="A39" s="134"/>
      <c r="N39" s="134"/>
    </row>
    <row r="40" spans="1:17" ht="24" customHeight="1" x14ac:dyDescent="0.2">
      <c r="A40" s="134"/>
      <c r="N40" s="134"/>
    </row>
    <row r="41" spans="1:17" ht="29.25" customHeight="1" x14ac:dyDescent="0.2"/>
  </sheetData>
  <mergeCells count="18">
    <mergeCell ref="A1:N1"/>
    <mergeCell ref="A2:N2"/>
    <mergeCell ref="A3:N3"/>
    <mergeCell ref="A4:N4"/>
    <mergeCell ref="A7:A9"/>
    <mergeCell ref="B7:E7"/>
    <mergeCell ref="F7:I7"/>
    <mergeCell ref="J7:M7"/>
    <mergeCell ref="N7:N9"/>
    <mergeCell ref="B8:B9"/>
    <mergeCell ref="K8:K9"/>
    <mergeCell ref="M8:M9"/>
    <mergeCell ref="C8:C9"/>
    <mergeCell ref="E8:E9"/>
    <mergeCell ref="F8:F9"/>
    <mergeCell ref="G8:G9"/>
    <mergeCell ref="I8:I9"/>
    <mergeCell ref="J8:J9"/>
  </mergeCells>
  <printOptions horizontalCentered="1" verticalCentered="1"/>
  <pageMargins left="0" right="0" top="0" bottom="0" header="0" footer="0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99CF1-DA82-42BA-9AAE-C653ECEC2C8A}">
  <dimension ref="A1:H14"/>
  <sheetViews>
    <sheetView rightToLeft="1" view="pageBreakPreview" zoomScaleNormal="100" zoomScaleSheetLayoutView="100" workbookViewId="0">
      <selection activeCell="E16" sqref="E16"/>
    </sheetView>
  </sheetViews>
  <sheetFormatPr defaultColWidth="9.140625" defaultRowHeight="12.75" x14ac:dyDescent="0.2"/>
  <cols>
    <col min="1" max="1" width="25.7109375" style="427" customWidth="1"/>
    <col min="2" max="7" width="12.7109375" style="424" customWidth="1"/>
    <col min="8" max="8" width="25.7109375" style="427" customWidth="1"/>
    <col min="9" max="16384" width="9.140625" style="424"/>
  </cols>
  <sheetData>
    <row r="1" spans="1:8" s="1" customFormat="1" ht="24" customHeight="1" x14ac:dyDescent="0.2">
      <c r="A1" s="552" t="s">
        <v>34</v>
      </c>
      <c r="B1" s="552"/>
      <c r="C1" s="552"/>
      <c r="D1" s="552"/>
      <c r="E1" s="552"/>
      <c r="F1" s="552"/>
      <c r="G1" s="552"/>
      <c r="H1" s="552"/>
    </row>
    <row r="2" spans="1:8" s="1" customFormat="1" ht="18" x14ac:dyDescent="0.2">
      <c r="A2" s="553" t="s">
        <v>545</v>
      </c>
      <c r="B2" s="553"/>
      <c r="C2" s="553"/>
      <c r="D2" s="553"/>
      <c r="E2" s="553"/>
      <c r="F2" s="553"/>
      <c r="G2" s="553"/>
      <c r="H2" s="553"/>
    </row>
    <row r="3" spans="1:8" s="2" customFormat="1" ht="15.75" x14ac:dyDescent="0.2">
      <c r="A3" s="629" t="s">
        <v>35</v>
      </c>
      <c r="B3" s="629"/>
      <c r="C3" s="629"/>
      <c r="D3" s="629"/>
      <c r="E3" s="629"/>
      <c r="F3" s="629"/>
      <c r="G3" s="629"/>
      <c r="H3" s="629"/>
    </row>
    <row r="4" spans="1:8" s="2" customFormat="1" ht="15.75" x14ac:dyDescent="0.2">
      <c r="A4" s="555" t="s">
        <v>545</v>
      </c>
      <c r="B4" s="555"/>
      <c r="C4" s="555"/>
      <c r="D4" s="555"/>
      <c r="E4" s="555"/>
      <c r="F4" s="555"/>
      <c r="G4" s="555"/>
      <c r="H4" s="555"/>
    </row>
    <row r="5" spans="1:8" s="2" customFormat="1" ht="15.75" x14ac:dyDescent="0.2">
      <c r="A5" s="27"/>
      <c r="B5" s="27"/>
      <c r="C5" s="27"/>
      <c r="D5" s="27"/>
      <c r="E5" s="27"/>
      <c r="F5" s="27"/>
      <c r="G5" s="27"/>
      <c r="H5" s="27"/>
    </row>
    <row r="6" spans="1:8" ht="15.75" x14ac:dyDescent="0.2">
      <c r="A6" s="19" t="s">
        <v>554</v>
      </c>
      <c r="B6" s="423"/>
      <c r="C6" s="423"/>
      <c r="D6" s="423"/>
      <c r="E6" s="423"/>
      <c r="F6" s="423"/>
      <c r="G6" s="423"/>
      <c r="H6" s="7" t="s">
        <v>79</v>
      </c>
    </row>
    <row r="7" spans="1:8" ht="21.75" customHeight="1" thickBot="1" x14ac:dyDescent="0.25">
      <c r="A7" s="630" t="s">
        <v>67</v>
      </c>
      <c r="B7" s="632" t="s">
        <v>355</v>
      </c>
      <c r="C7" s="632"/>
      <c r="D7" s="632"/>
      <c r="E7" s="632" t="s">
        <v>356</v>
      </c>
      <c r="F7" s="632"/>
      <c r="G7" s="632"/>
      <c r="H7" s="633" t="s">
        <v>66</v>
      </c>
    </row>
    <row r="8" spans="1:8" s="425" customFormat="1" ht="38.25" customHeight="1" thickTop="1" x14ac:dyDescent="0.2">
      <c r="A8" s="631"/>
      <c r="B8" s="421" t="s">
        <v>357</v>
      </c>
      <c r="C8" s="421" t="s">
        <v>305</v>
      </c>
      <c r="D8" s="409" t="s">
        <v>65</v>
      </c>
      <c r="E8" s="421" t="s">
        <v>357</v>
      </c>
      <c r="F8" s="421" t="s">
        <v>305</v>
      </c>
      <c r="G8" s="409" t="s">
        <v>65</v>
      </c>
      <c r="H8" s="634"/>
    </row>
    <row r="9" spans="1:8" ht="27.95" customHeight="1" thickBot="1" x14ac:dyDescent="0.25">
      <c r="A9" s="428">
        <v>2018</v>
      </c>
      <c r="B9" s="432">
        <v>2184</v>
      </c>
      <c r="C9" s="432">
        <v>1574</v>
      </c>
      <c r="D9" s="8">
        <f t="shared" ref="D9:D12" si="0">SUM(B9:C9)</f>
        <v>3758</v>
      </c>
      <c r="E9" s="432">
        <v>799</v>
      </c>
      <c r="F9" s="432">
        <v>383</v>
      </c>
      <c r="G9" s="8">
        <f t="shared" ref="G9:G12" si="1">F9+E9</f>
        <v>1182</v>
      </c>
      <c r="H9" s="403">
        <v>2018</v>
      </c>
    </row>
    <row r="10" spans="1:8" ht="27.95" customHeight="1" thickBot="1" x14ac:dyDescent="0.25">
      <c r="A10" s="426">
        <v>2019</v>
      </c>
      <c r="B10" s="259">
        <v>2077</v>
      </c>
      <c r="C10" s="259">
        <v>1544</v>
      </c>
      <c r="D10" s="12">
        <f t="shared" si="0"/>
        <v>3621</v>
      </c>
      <c r="E10" s="259">
        <v>1115</v>
      </c>
      <c r="F10" s="259">
        <v>718</v>
      </c>
      <c r="G10" s="12">
        <f t="shared" si="1"/>
        <v>1833</v>
      </c>
      <c r="H10" s="13">
        <v>2019</v>
      </c>
    </row>
    <row r="11" spans="1:8" ht="27.95" customHeight="1" thickBot="1" x14ac:dyDescent="0.25">
      <c r="A11" s="429">
        <v>2020</v>
      </c>
      <c r="B11" s="445">
        <v>2694</v>
      </c>
      <c r="C11" s="445">
        <v>1553</v>
      </c>
      <c r="D11" s="406">
        <f t="shared" si="0"/>
        <v>4247</v>
      </c>
      <c r="E11" s="445">
        <v>1144</v>
      </c>
      <c r="F11" s="445">
        <v>684</v>
      </c>
      <c r="G11" s="406">
        <f t="shared" si="1"/>
        <v>1828</v>
      </c>
      <c r="H11" s="405">
        <v>2020</v>
      </c>
    </row>
    <row r="12" spans="1:8" ht="27.95" customHeight="1" thickBot="1" x14ac:dyDescent="0.25">
      <c r="A12" s="444">
        <v>2021</v>
      </c>
      <c r="B12" s="431">
        <v>2429</v>
      </c>
      <c r="C12" s="431">
        <v>1961</v>
      </c>
      <c r="D12" s="164">
        <f t="shared" si="0"/>
        <v>4390</v>
      </c>
      <c r="E12" s="431">
        <v>1324</v>
      </c>
      <c r="F12" s="431">
        <v>817</v>
      </c>
      <c r="G12" s="164">
        <f t="shared" si="1"/>
        <v>2141</v>
      </c>
      <c r="H12" s="163">
        <v>2021</v>
      </c>
    </row>
    <row r="13" spans="1:8" ht="27.95" customHeight="1" x14ac:dyDescent="0.2">
      <c r="A13" s="430">
        <v>2022</v>
      </c>
      <c r="B13" s="445">
        <v>2069</v>
      </c>
      <c r="C13" s="445">
        <v>1873</v>
      </c>
      <c r="D13" s="406">
        <f t="shared" ref="D13" si="2">SUM(B13:C13)</f>
        <v>3942</v>
      </c>
      <c r="E13" s="445">
        <v>1373</v>
      </c>
      <c r="F13" s="445">
        <v>966</v>
      </c>
      <c r="G13" s="406">
        <f t="shared" ref="G13" si="3">F13+E13</f>
        <v>2339</v>
      </c>
      <c r="H13" s="407">
        <v>2022</v>
      </c>
    </row>
    <row r="14" spans="1:8" ht="24" customHeight="1" x14ac:dyDescent="0.2"/>
  </sheetData>
  <mergeCells count="8">
    <mergeCell ref="A1:H1"/>
    <mergeCell ref="A2:H2"/>
    <mergeCell ref="A3:H3"/>
    <mergeCell ref="A4:H4"/>
    <mergeCell ref="A7:A8"/>
    <mergeCell ref="B7:D7"/>
    <mergeCell ref="E7:G7"/>
    <mergeCell ref="H7:H8"/>
  </mergeCells>
  <printOptions horizontalCentered="1" verticalCentered="1"/>
  <pageMargins left="0" right="0" top="0" bottom="0" header="0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3DBD2-A87C-4408-93F6-2C9C0F0AFF70}">
  <dimension ref="A1:Y32"/>
  <sheetViews>
    <sheetView rightToLeft="1" view="pageBreakPreview" zoomScaleNormal="100" zoomScaleSheetLayoutView="100" workbookViewId="0">
      <selection activeCell="A6" sqref="A6:Y6"/>
    </sheetView>
  </sheetViews>
  <sheetFormatPr defaultColWidth="9.140625" defaultRowHeight="15" x14ac:dyDescent="0.25"/>
  <cols>
    <col min="1" max="1" width="10.28515625" style="269" customWidth="1"/>
    <col min="2" max="2" width="7.5703125" style="269" bestFit="1" customWidth="1"/>
    <col min="3" max="3" width="6.140625" style="269" customWidth="1"/>
    <col min="4" max="4" width="6.85546875" style="269" customWidth="1"/>
    <col min="5" max="5" width="7.7109375" style="269" customWidth="1"/>
    <col min="6" max="6" width="6.85546875" style="269" customWidth="1"/>
    <col min="7" max="7" width="6.85546875" style="269" bestFit="1" customWidth="1"/>
    <col min="8" max="8" width="6.85546875" style="269" customWidth="1"/>
    <col min="9" max="9" width="6.140625" style="269" customWidth="1"/>
    <col min="10" max="10" width="6.85546875" style="269" customWidth="1"/>
    <col min="11" max="11" width="6.140625" style="269" customWidth="1"/>
    <col min="12" max="12" width="6.85546875" style="269" customWidth="1"/>
    <col min="13" max="13" width="6.140625" style="269" customWidth="1"/>
    <col min="14" max="14" width="6.85546875" style="269" customWidth="1"/>
    <col min="15" max="15" width="6.140625" style="269" customWidth="1"/>
    <col min="16" max="16" width="6.85546875" style="269" customWidth="1"/>
    <col min="17" max="17" width="6.140625" style="269" customWidth="1"/>
    <col min="18" max="18" width="6.85546875" style="269" customWidth="1"/>
    <col min="19" max="19" width="6.140625" style="269" customWidth="1"/>
    <col min="20" max="20" width="6.85546875" style="269" customWidth="1"/>
    <col min="21" max="23" width="8" style="269" customWidth="1"/>
    <col min="24" max="24" width="9.7109375" style="269" bestFit="1" customWidth="1"/>
    <col min="25" max="25" width="14.28515625" style="269" customWidth="1"/>
    <col min="26" max="16384" width="9.140625" style="269"/>
  </cols>
  <sheetData>
    <row r="1" spans="1:25" s="267" customFormat="1" ht="22.5" customHeight="1" x14ac:dyDescent="0.2">
      <c r="A1" s="653" t="s">
        <v>86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</row>
    <row r="2" spans="1:25" s="422" customFormat="1" ht="18" customHeight="1" x14ac:dyDescent="0.2">
      <c r="A2" s="553">
        <v>2022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</row>
    <row r="3" spans="1:25" s="267" customFormat="1" ht="18" x14ac:dyDescent="0.2">
      <c r="A3" s="629" t="s">
        <v>87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</row>
    <row r="4" spans="1:25" s="268" customFormat="1" ht="15.75" x14ac:dyDescent="0.2">
      <c r="A4" s="555">
        <v>2022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</row>
    <row r="5" spans="1:25" s="268" customFormat="1" ht="15.75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s="20" customFormat="1" ht="15.75" x14ac:dyDescent="0.2">
      <c r="A6" s="19" t="s">
        <v>555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O6" s="21"/>
      <c r="P6" s="21"/>
      <c r="Q6" s="21"/>
      <c r="R6" s="21"/>
      <c r="S6" s="21"/>
      <c r="T6" s="21"/>
      <c r="U6" s="22"/>
      <c r="V6" s="22"/>
      <c r="W6" s="22"/>
      <c r="X6" s="22"/>
      <c r="Y6" s="23" t="s">
        <v>556</v>
      </c>
    </row>
    <row r="7" spans="1:25" ht="25.9" customHeight="1" x14ac:dyDescent="0.25">
      <c r="A7" s="654" t="s">
        <v>81</v>
      </c>
      <c r="B7" s="655"/>
      <c r="C7" s="660" t="s">
        <v>88</v>
      </c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1" t="s">
        <v>89</v>
      </c>
      <c r="O7" s="661"/>
      <c r="P7" s="661"/>
      <c r="Q7" s="661"/>
      <c r="R7" s="661"/>
      <c r="S7" s="661"/>
      <c r="T7" s="661"/>
      <c r="U7" s="661"/>
      <c r="V7" s="661"/>
      <c r="W7" s="661"/>
      <c r="X7" s="662" t="s">
        <v>82</v>
      </c>
      <c r="Y7" s="663"/>
    </row>
    <row r="8" spans="1:25" s="270" customFormat="1" ht="34.9" customHeight="1" x14ac:dyDescent="0.2">
      <c r="A8" s="656"/>
      <c r="B8" s="657"/>
      <c r="C8" s="668" t="s">
        <v>387</v>
      </c>
      <c r="D8" s="649"/>
      <c r="E8" s="649" t="s">
        <v>388</v>
      </c>
      <c r="F8" s="649"/>
      <c r="G8" s="649" t="s">
        <v>389</v>
      </c>
      <c r="H8" s="649"/>
      <c r="I8" s="649" t="s">
        <v>390</v>
      </c>
      <c r="J8" s="649"/>
      <c r="K8" s="649" t="s">
        <v>391</v>
      </c>
      <c r="L8" s="649"/>
      <c r="M8" s="649" t="s">
        <v>392</v>
      </c>
      <c r="N8" s="649"/>
      <c r="O8" s="649" t="s">
        <v>393</v>
      </c>
      <c r="P8" s="649"/>
      <c r="Q8" s="649" t="s">
        <v>394</v>
      </c>
      <c r="R8" s="649"/>
      <c r="S8" s="649" t="s">
        <v>395</v>
      </c>
      <c r="T8" s="649"/>
      <c r="U8" s="649" t="s">
        <v>90</v>
      </c>
      <c r="V8" s="649"/>
      <c r="W8" s="650"/>
      <c r="X8" s="664"/>
      <c r="Y8" s="665"/>
    </row>
    <row r="9" spans="1:25" s="270" customFormat="1" ht="25.5" x14ac:dyDescent="0.2">
      <c r="A9" s="656"/>
      <c r="B9" s="657"/>
      <c r="C9" s="271" t="s">
        <v>91</v>
      </c>
      <c r="D9" s="271" t="s">
        <v>92</v>
      </c>
      <c r="E9" s="271" t="s">
        <v>91</v>
      </c>
      <c r="F9" s="271" t="s">
        <v>92</v>
      </c>
      <c r="G9" s="271" t="s">
        <v>91</v>
      </c>
      <c r="H9" s="271" t="s">
        <v>92</v>
      </c>
      <c r="I9" s="271" t="s">
        <v>91</v>
      </c>
      <c r="J9" s="271" t="s">
        <v>92</v>
      </c>
      <c r="K9" s="271" t="s">
        <v>91</v>
      </c>
      <c r="L9" s="271" t="s">
        <v>92</v>
      </c>
      <c r="M9" s="271" t="s">
        <v>91</v>
      </c>
      <c r="N9" s="271" t="s">
        <v>92</v>
      </c>
      <c r="O9" s="271" t="s">
        <v>91</v>
      </c>
      <c r="P9" s="271" t="s">
        <v>92</v>
      </c>
      <c r="Q9" s="271" t="s">
        <v>91</v>
      </c>
      <c r="R9" s="271" t="s">
        <v>92</v>
      </c>
      <c r="S9" s="271" t="s">
        <v>91</v>
      </c>
      <c r="T9" s="271" t="s">
        <v>92</v>
      </c>
      <c r="U9" s="271" t="s">
        <v>91</v>
      </c>
      <c r="V9" s="271" t="s">
        <v>92</v>
      </c>
      <c r="W9" s="271" t="s">
        <v>0</v>
      </c>
      <c r="X9" s="664"/>
      <c r="Y9" s="665"/>
    </row>
    <row r="10" spans="1:25" ht="22.5" x14ac:dyDescent="0.25">
      <c r="A10" s="658"/>
      <c r="B10" s="659"/>
      <c r="C10" s="24" t="s">
        <v>93</v>
      </c>
      <c r="D10" s="24" t="s">
        <v>94</v>
      </c>
      <c r="E10" s="24" t="s">
        <v>93</v>
      </c>
      <c r="F10" s="24" t="s">
        <v>94</v>
      </c>
      <c r="G10" s="24" t="s">
        <v>93</v>
      </c>
      <c r="H10" s="24" t="s">
        <v>94</v>
      </c>
      <c r="I10" s="24" t="s">
        <v>93</v>
      </c>
      <c r="J10" s="24" t="s">
        <v>94</v>
      </c>
      <c r="K10" s="24" t="s">
        <v>93</v>
      </c>
      <c r="L10" s="24" t="s">
        <v>94</v>
      </c>
      <c r="M10" s="24" t="s">
        <v>93</v>
      </c>
      <c r="N10" s="24" t="s">
        <v>94</v>
      </c>
      <c r="O10" s="24" t="s">
        <v>93</v>
      </c>
      <c r="P10" s="24" t="s">
        <v>94</v>
      </c>
      <c r="Q10" s="24" t="s">
        <v>93</v>
      </c>
      <c r="R10" s="24" t="s">
        <v>94</v>
      </c>
      <c r="S10" s="24" t="s">
        <v>93</v>
      </c>
      <c r="T10" s="24" t="s">
        <v>94</v>
      </c>
      <c r="U10" s="24" t="s">
        <v>93</v>
      </c>
      <c r="V10" s="24" t="s">
        <v>94</v>
      </c>
      <c r="W10" s="24" t="s">
        <v>1</v>
      </c>
      <c r="X10" s="666"/>
      <c r="Y10" s="667"/>
    </row>
    <row r="11" spans="1:25" ht="21.6" customHeight="1" thickBot="1" x14ac:dyDescent="0.3">
      <c r="A11" s="651" t="s">
        <v>69</v>
      </c>
      <c r="B11" s="446" t="s">
        <v>95</v>
      </c>
      <c r="C11" s="447">
        <v>154</v>
      </c>
      <c r="D11" s="447">
        <v>31</v>
      </c>
      <c r="E11" s="448">
        <v>112</v>
      </c>
      <c r="F11" s="448">
        <v>12</v>
      </c>
      <c r="G11" s="447">
        <v>16</v>
      </c>
      <c r="H11" s="447">
        <v>9</v>
      </c>
      <c r="I11" s="448">
        <v>42</v>
      </c>
      <c r="J11" s="448">
        <v>2</v>
      </c>
      <c r="K11" s="447">
        <v>5</v>
      </c>
      <c r="L11" s="447">
        <v>2</v>
      </c>
      <c r="M11" s="448">
        <v>5</v>
      </c>
      <c r="N11" s="448">
        <v>0</v>
      </c>
      <c r="O11" s="447">
        <v>36</v>
      </c>
      <c r="P11" s="447">
        <v>2</v>
      </c>
      <c r="Q11" s="448">
        <v>5</v>
      </c>
      <c r="R11" s="448">
        <v>0</v>
      </c>
      <c r="S11" s="447">
        <v>0</v>
      </c>
      <c r="T11" s="447">
        <v>0</v>
      </c>
      <c r="U11" s="449">
        <f>C11+E11+G11+I11+K11+M11+O11+Q11+S11</f>
        <v>375</v>
      </c>
      <c r="V11" s="449">
        <f>D11+F11+H11+J11+L11+N11+P11+R11+T11</f>
        <v>58</v>
      </c>
      <c r="W11" s="449">
        <f>V11+U11</f>
        <v>433</v>
      </c>
      <c r="X11" s="450" t="s">
        <v>93</v>
      </c>
      <c r="Y11" s="652" t="s">
        <v>70</v>
      </c>
    </row>
    <row r="12" spans="1:25" ht="21.6" customHeight="1" thickBot="1" x14ac:dyDescent="0.3">
      <c r="A12" s="643"/>
      <c r="B12" s="272" t="s">
        <v>96</v>
      </c>
      <c r="C12" s="451">
        <v>13</v>
      </c>
      <c r="D12" s="451">
        <v>444</v>
      </c>
      <c r="E12" s="452">
        <v>19</v>
      </c>
      <c r="F12" s="448">
        <v>168</v>
      </c>
      <c r="G12" s="451">
        <v>2</v>
      </c>
      <c r="H12" s="451">
        <v>50</v>
      </c>
      <c r="I12" s="452">
        <v>2</v>
      </c>
      <c r="J12" s="448">
        <v>29</v>
      </c>
      <c r="K12" s="451">
        <v>0</v>
      </c>
      <c r="L12" s="451">
        <v>8</v>
      </c>
      <c r="M12" s="452">
        <v>0</v>
      </c>
      <c r="N12" s="448">
        <v>2</v>
      </c>
      <c r="O12" s="451">
        <v>1</v>
      </c>
      <c r="P12" s="451">
        <v>23</v>
      </c>
      <c r="Q12" s="452">
        <v>1</v>
      </c>
      <c r="R12" s="448">
        <v>6</v>
      </c>
      <c r="S12" s="451">
        <v>0</v>
      </c>
      <c r="T12" s="451">
        <v>0</v>
      </c>
      <c r="U12" s="453">
        <f t="shared" ref="U12:V28" si="0">C12+E12+G12+I12+K12+M12+O12+Q12+S12</f>
        <v>38</v>
      </c>
      <c r="V12" s="453">
        <f t="shared" si="0"/>
        <v>730</v>
      </c>
      <c r="W12" s="453">
        <f t="shared" ref="W12:W28" si="1">V12+U12</f>
        <v>768</v>
      </c>
      <c r="X12" s="273" t="s">
        <v>94</v>
      </c>
      <c r="Y12" s="644"/>
    </row>
    <row r="13" spans="1:25" ht="21.6" customHeight="1" thickBot="1" x14ac:dyDescent="0.3">
      <c r="A13" s="645" t="s">
        <v>36</v>
      </c>
      <c r="B13" s="274" t="s">
        <v>95</v>
      </c>
      <c r="C13" s="454">
        <v>141</v>
      </c>
      <c r="D13" s="454">
        <v>29</v>
      </c>
      <c r="E13" s="455">
        <v>585</v>
      </c>
      <c r="F13" s="455">
        <v>55</v>
      </c>
      <c r="G13" s="454">
        <v>49</v>
      </c>
      <c r="H13" s="454">
        <v>6</v>
      </c>
      <c r="I13" s="455">
        <v>40</v>
      </c>
      <c r="J13" s="455">
        <v>10</v>
      </c>
      <c r="K13" s="454">
        <v>14</v>
      </c>
      <c r="L13" s="454">
        <v>2</v>
      </c>
      <c r="M13" s="455">
        <v>2</v>
      </c>
      <c r="N13" s="455">
        <v>0</v>
      </c>
      <c r="O13" s="454">
        <v>46</v>
      </c>
      <c r="P13" s="454">
        <v>4</v>
      </c>
      <c r="Q13" s="455">
        <v>40</v>
      </c>
      <c r="R13" s="455">
        <v>4</v>
      </c>
      <c r="S13" s="454">
        <v>0</v>
      </c>
      <c r="T13" s="454">
        <v>0</v>
      </c>
      <c r="U13" s="456">
        <f t="shared" si="0"/>
        <v>917</v>
      </c>
      <c r="V13" s="456">
        <f t="shared" si="0"/>
        <v>110</v>
      </c>
      <c r="W13" s="456">
        <f t="shared" si="1"/>
        <v>1027</v>
      </c>
      <c r="X13" s="275" t="s">
        <v>93</v>
      </c>
      <c r="Y13" s="646" t="s">
        <v>71</v>
      </c>
    </row>
    <row r="14" spans="1:25" ht="21.6" customHeight="1" thickBot="1" x14ac:dyDescent="0.3">
      <c r="A14" s="645"/>
      <c r="B14" s="274" t="s">
        <v>96</v>
      </c>
      <c r="C14" s="454">
        <v>8</v>
      </c>
      <c r="D14" s="454">
        <v>186</v>
      </c>
      <c r="E14" s="455">
        <v>15</v>
      </c>
      <c r="F14" s="455">
        <v>334</v>
      </c>
      <c r="G14" s="454">
        <v>2</v>
      </c>
      <c r="H14" s="454">
        <v>42</v>
      </c>
      <c r="I14" s="455">
        <v>5</v>
      </c>
      <c r="J14" s="455">
        <v>30</v>
      </c>
      <c r="K14" s="454">
        <v>0</v>
      </c>
      <c r="L14" s="454">
        <v>5</v>
      </c>
      <c r="M14" s="455">
        <v>0</v>
      </c>
      <c r="N14" s="455">
        <v>1</v>
      </c>
      <c r="O14" s="454">
        <v>0</v>
      </c>
      <c r="P14" s="454">
        <v>23</v>
      </c>
      <c r="Q14" s="455">
        <v>0</v>
      </c>
      <c r="R14" s="455">
        <v>7</v>
      </c>
      <c r="S14" s="454">
        <v>0</v>
      </c>
      <c r="T14" s="454">
        <v>0</v>
      </c>
      <c r="U14" s="456">
        <f t="shared" si="0"/>
        <v>30</v>
      </c>
      <c r="V14" s="456">
        <f t="shared" si="0"/>
        <v>628</v>
      </c>
      <c r="W14" s="456">
        <f t="shared" si="1"/>
        <v>658</v>
      </c>
      <c r="X14" s="275" t="s">
        <v>94</v>
      </c>
      <c r="Y14" s="646"/>
    </row>
    <row r="15" spans="1:25" ht="21.6" customHeight="1" thickBot="1" x14ac:dyDescent="0.3">
      <c r="A15" s="643" t="s">
        <v>37</v>
      </c>
      <c r="B15" s="272" t="s">
        <v>95</v>
      </c>
      <c r="C15" s="451">
        <v>26</v>
      </c>
      <c r="D15" s="451">
        <v>7</v>
      </c>
      <c r="E15" s="452">
        <v>50</v>
      </c>
      <c r="F15" s="448">
        <v>2</v>
      </c>
      <c r="G15" s="451">
        <v>45</v>
      </c>
      <c r="H15" s="451">
        <v>3</v>
      </c>
      <c r="I15" s="452">
        <v>3</v>
      </c>
      <c r="J15" s="448">
        <v>1</v>
      </c>
      <c r="K15" s="451">
        <v>2</v>
      </c>
      <c r="L15" s="451">
        <v>0</v>
      </c>
      <c r="M15" s="452">
        <v>2</v>
      </c>
      <c r="N15" s="448">
        <v>0</v>
      </c>
      <c r="O15" s="451">
        <v>8</v>
      </c>
      <c r="P15" s="451">
        <v>0</v>
      </c>
      <c r="Q15" s="452">
        <v>5</v>
      </c>
      <c r="R15" s="448">
        <v>0</v>
      </c>
      <c r="S15" s="451">
        <v>0</v>
      </c>
      <c r="T15" s="451">
        <v>0</v>
      </c>
      <c r="U15" s="453">
        <f t="shared" si="0"/>
        <v>141</v>
      </c>
      <c r="V15" s="453">
        <f t="shared" si="0"/>
        <v>13</v>
      </c>
      <c r="W15" s="453">
        <f t="shared" si="1"/>
        <v>154</v>
      </c>
      <c r="X15" s="273" t="s">
        <v>93</v>
      </c>
      <c r="Y15" s="644" t="s">
        <v>72</v>
      </c>
    </row>
    <row r="16" spans="1:25" ht="21.6" customHeight="1" thickBot="1" x14ac:dyDescent="0.3">
      <c r="A16" s="643"/>
      <c r="B16" s="272" t="s">
        <v>96</v>
      </c>
      <c r="C16" s="451">
        <v>1</v>
      </c>
      <c r="D16" s="451">
        <v>43</v>
      </c>
      <c r="E16" s="452">
        <v>1</v>
      </c>
      <c r="F16" s="448">
        <v>38</v>
      </c>
      <c r="G16" s="451">
        <v>3</v>
      </c>
      <c r="H16" s="451">
        <v>46</v>
      </c>
      <c r="I16" s="452">
        <v>0</v>
      </c>
      <c r="J16" s="448">
        <v>6</v>
      </c>
      <c r="K16" s="451">
        <v>0</v>
      </c>
      <c r="L16" s="451">
        <v>2</v>
      </c>
      <c r="M16" s="452">
        <v>0</v>
      </c>
      <c r="N16" s="448">
        <v>0</v>
      </c>
      <c r="O16" s="451">
        <v>0</v>
      </c>
      <c r="P16" s="451">
        <v>7</v>
      </c>
      <c r="Q16" s="452">
        <v>0</v>
      </c>
      <c r="R16" s="448">
        <v>1</v>
      </c>
      <c r="S16" s="451">
        <v>0</v>
      </c>
      <c r="T16" s="451">
        <v>0</v>
      </c>
      <c r="U16" s="453">
        <f t="shared" si="0"/>
        <v>5</v>
      </c>
      <c r="V16" s="453">
        <f t="shared" si="0"/>
        <v>143</v>
      </c>
      <c r="W16" s="453">
        <f t="shared" si="1"/>
        <v>148</v>
      </c>
      <c r="X16" s="273" t="s">
        <v>94</v>
      </c>
      <c r="Y16" s="644"/>
    </row>
    <row r="17" spans="1:25" ht="21.6" customHeight="1" thickBot="1" x14ac:dyDescent="0.3">
      <c r="A17" s="645" t="s">
        <v>73</v>
      </c>
      <c r="B17" s="274" t="s">
        <v>95</v>
      </c>
      <c r="C17" s="454">
        <v>32</v>
      </c>
      <c r="D17" s="454">
        <v>7</v>
      </c>
      <c r="E17" s="455">
        <v>34</v>
      </c>
      <c r="F17" s="455">
        <v>5</v>
      </c>
      <c r="G17" s="454">
        <v>8</v>
      </c>
      <c r="H17" s="454">
        <v>1</v>
      </c>
      <c r="I17" s="455">
        <v>31</v>
      </c>
      <c r="J17" s="455">
        <v>8</v>
      </c>
      <c r="K17" s="454">
        <v>4</v>
      </c>
      <c r="L17" s="454">
        <v>1</v>
      </c>
      <c r="M17" s="455">
        <v>1</v>
      </c>
      <c r="N17" s="455">
        <v>0</v>
      </c>
      <c r="O17" s="454">
        <v>28</v>
      </c>
      <c r="P17" s="454">
        <v>1</v>
      </c>
      <c r="Q17" s="455">
        <v>3</v>
      </c>
      <c r="R17" s="455">
        <v>0</v>
      </c>
      <c r="S17" s="454">
        <v>0</v>
      </c>
      <c r="T17" s="454">
        <v>0</v>
      </c>
      <c r="U17" s="456">
        <f t="shared" si="0"/>
        <v>141</v>
      </c>
      <c r="V17" s="456">
        <f t="shared" si="0"/>
        <v>23</v>
      </c>
      <c r="W17" s="456">
        <f t="shared" si="1"/>
        <v>164</v>
      </c>
      <c r="X17" s="275" t="s">
        <v>93</v>
      </c>
      <c r="Y17" s="646" t="s">
        <v>74</v>
      </c>
    </row>
    <row r="18" spans="1:25" ht="21.6" customHeight="1" thickBot="1" x14ac:dyDescent="0.3">
      <c r="A18" s="645"/>
      <c r="B18" s="274" t="s">
        <v>96</v>
      </c>
      <c r="C18" s="454">
        <v>2</v>
      </c>
      <c r="D18" s="454">
        <v>25</v>
      </c>
      <c r="E18" s="455">
        <v>1</v>
      </c>
      <c r="F18" s="455">
        <v>38</v>
      </c>
      <c r="G18" s="454">
        <v>1</v>
      </c>
      <c r="H18" s="454">
        <v>4</v>
      </c>
      <c r="I18" s="455">
        <v>1</v>
      </c>
      <c r="J18" s="455">
        <v>38</v>
      </c>
      <c r="K18" s="454">
        <v>0</v>
      </c>
      <c r="L18" s="454">
        <v>3</v>
      </c>
      <c r="M18" s="455">
        <v>0</v>
      </c>
      <c r="N18" s="455">
        <v>0</v>
      </c>
      <c r="O18" s="454">
        <v>0</v>
      </c>
      <c r="P18" s="454">
        <v>9</v>
      </c>
      <c r="Q18" s="455">
        <v>0</v>
      </c>
      <c r="R18" s="455">
        <v>2</v>
      </c>
      <c r="S18" s="454">
        <v>0</v>
      </c>
      <c r="T18" s="454">
        <v>0</v>
      </c>
      <c r="U18" s="456">
        <f t="shared" si="0"/>
        <v>5</v>
      </c>
      <c r="V18" s="456">
        <f t="shared" si="0"/>
        <v>119</v>
      </c>
      <c r="W18" s="456">
        <f t="shared" si="1"/>
        <v>124</v>
      </c>
      <c r="X18" s="275" t="s">
        <v>94</v>
      </c>
      <c r="Y18" s="646"/>
    </row>
    <row r="19" spans="1:25" ht="21.6" customHeight="1" thickBot="1" x14ac:dyDescent="0.3">
      <c r="A19" s="643" t="s">
        <v>38</v>
      </c>
      <c r="B19" s="272" t="s">
        <v>95</v>
      </c>
      <c r="C19" s="451">
        <v>13</v>
      </c>
      <c r="D19" s="451">
        <v>1</v>
      </c>
      <c r="E19" s="452">
        <v>13</v>
      </c>
      <c r="F19" s="448">
        <v>1</v>
      </c>
      <c r="G19" s="451">
        <v>2</v>
      </c>
      <c r="H19" s="451">
        <v>0</v>
      </c>
      <c r="I19" s="452">
        <v>5</v>
      </c>
      <c r="J19" s="448">
        <v>0</v>
      </c>
      <c r="K19" s="451">
        <v>11</v>
      </c>
      <c r="L19" s="451">
        <v>3</v>
      </c>
      <c r="M19" s="452">
        <v>1</v>
      </c>
      <c r="N19" s="448">
        <v>0</v>
      </c>
      <c r="O19" s="451">
        <v>2</v>
      </c>
      <c r="P19" s="451">
        <v>0</v>
      </c>
      <c r="Q19" s="452">
        <v>1</v>
      </c>
      <c r="R19" s="448">
        <v>1</v>
      </c>
      <c r="S19" s="451">
        <v>0</v>
      </c>
      <c r="T19" s="451">
        <v>0</v>
      </c>
      <c r="U19" s="453">
        <f t="shared" si="0"/>
        <v>48</v>
      </c>
      <c r="V19" s="453">
        <f t="shared" si="0"/>
        <v>6</v>
      </c>
      <c r="W19" s="453">
        <f t="shared" si="1"/>
        <v>54</v>
      </c>
      <c r="X19" s="273" t="s">
        <v>93</v>
      </c>
      <c r="Y19" s="644" t="s">
        <v>75</v>
      </c>
    </row>
    <row r="20" spans="1:25" ht="21.6" customHeight="1" thickBot="1" x14ac:dyDescent="0.3">
      <c r="A20" s="643"/>
      <c r="B20" s="272" t="s">
        <v>96</v>
      </c>
      <c r="C20" s="451">
        <v>1</v>
      </c>
      <c r="D20" s="451">
        <v>11</v>
      </c>
      <c r="E20" s="452">
        <v>1</v>
      </c>
      <c r="F20" s="448">
        <v>8</v>
      </c>
      <c r="G20" s="451">
        <v>0</v>
      </c>
      <c r="H20" s="451">
        <v>1</v>
      </c>
      <c r="I20" s="452">
        <v>1</v>
      </c>
      <c r="J20" s="448">
        <v>2</v>
      </c>
      <c r="K20" s="451">
        <v>2</v>
      </c>
      <c r="L20" s="451">
        <v>14</v>
      </c>
      <c r="M20" s="452">
        <v>0</v>
      </c>
      <c r="N20" s="448">
        <v>0</v>
      </c>
      <c r="O20" s="451">
        <v>0</v>
      </c>
      <c r="P20" s="451">
        <v>3</v>
      </c>
      <c r="Q20" s="452">
        <v>0</v>
      </c>
      <c r="R20" s="448">
        <v>0</v>
      </c>
      <c r="S20" s="451">
        <v>0</v>
      </c>
      <c r="T20" s="451">
        <v>0</v>
      </c>
      <c r="U20" s="453">
        <f t="shared" si="0"/>
        <v>5</v>
      </c>
      <c r="V20" s="453">
        <f t="shared" si="0"/>
        <v>39</v>
      </c>
      <c r="W20" s="453">
        <f t="shared" si="1"/>
        <v>44</v>
      </c>
      <c r="X20" s="273" t="s">
        <v>94</v>
      </c>
      <c r="Y20" s="644"/>
    </row>
    <row r="21" spans="1:25" ht="21.6" customHeight="1" thickBot="1" x14ac:dyDescent="0.3">
      <c r="A21" s="645" t="s">
        <v>39</v>
      </c>
      <c r="B21" s="274" t="s">
        <v>95</v>
      </c>
      <c r="C21" s="454">
        <v>0</v>
      </c>
      <c r="D21" s="454">
        <v>1</v>
      </c>
      <c r="E21" s="455">
        <v>2</v>
      </c>
      <c r="F21" s="455">
        <v>0</v>
      </c>
      <c r="G21" s="454">
        <v>2</v>
      </c>
      <c r="H21" s="454">
        <v>0</v>
      </c>
      <c r="I21" s="455">
        <v>0</v>
      </c>
      <c r="J21" s="455">
        <v>0</v>
      </c>
      <c r="K21" s="454">
        <v>1</v>
      </c>
      <c r="L21" s="454">
        <v>0</v>
      </c>
      <c r="M21" s="455">
        <v>3</v>
      </c>
      <c r="N21" s="455">
        <v>0</v>
      </c>
      <c r="O21" s="454">
        <v>2</v>
      </c>
      <c r="P21" s="454">
        <v>0</v>
      </c>
      <c r="Q21" s="455">
        <v>1</v>
      </c>
      <c r="R21" s="455">
        <v>0</v>
      </c>
      <c r="S21" s="454">
        <v>0</v>
      </c>
      <c r="T21" s="454">
        <v>0</v>
      </c>
      <c r="U21" s="456">
        <f t="shared" si="0"/>
        <v>11</v>
      </c>
      <c r="V21" s="456">
        <f t="shared" si="0"/>
        <v>1</v>
      </c>
      <c r="W21" s="456">
        <f t="shared" si="1"/>
        <v>12</v>
      </c>
      <c r="X21" s="275" t="s">
        <v>93</v>
      </c>
      <c r="Y21" s="646" t="s">
        <v>76</v>
      </c>
    </row>
    <row r="22" spans="1:25" ht="21.6" customHeight="1" thickBot="1" x14ac:dyDescent="0.3">
      <c r="A22" s="645"/>
      <c r="B22" s="274" t="s">
        <v>96</v>
      </c>
      <c r="C22" s="454">
        <v>0</v>
      </c>
      <c r="D22" s="454">
        <v>0</v>
      </c>
      <c r="E22" s="455">
        <v>0</v>
      </c>
      <c r="F22" s="455">
        <v>1</v>
      </c>
      <c r="G22" s="454">
        <v>0</v>
      </c>
      <c r="H22" s="454">
        <v>0</v>
      </c>
      <c r="I22" s="455">
        <v>0</v>
      </c>
      <c r="J22" s="455">
        <v>0</v>
      </c>
      <c r="K22" s="454">
        <v>0</v>
      </c>
      <c r="L22" s="454">
        <v>0</v>
      </c>
      <c r="M22" s="455">
        <v>1</v>
      </c>
      <c r="N22" s="455">
        <v>3</v>
      </c>
      <c r="O22" s="454">
        <v>0</v>
      </c>
      <c r="P22" s="454">
        <v>0</v>
      </c>
      <c r="Q22" s="455">
        <v>0</v>
      </c>
      <c r="R22" s="455">
        <v>0</v>
      </c>
      <c r="S22" s="454">
        <v>0</v>
      </c>
      <c r="T22" s="454">
        <v>0</v>
      </c>
      <c r="U22" s="456">
        <f t="shared" si="0"/>
        <v>1</v>
      </c>
      <c r="V22" s="456">
        <f t="shared" si="0"/>
        <v>4</v>
      </c>
      <c r="W22" s="456">
        <f t="shared" si="1"/>
        <v>5</v>
      </c>
      <c r="X22" s="275" t="s">
        <v>94</v>
      </c>
      <c r="Y22" s="646"/>
    </row>
    <row r="23" spans="1:25" ht="21.6" customHeight="1" thickBot="1" x14ac:dyDescent="0.3">
      <c r="A23" s="643" t="s">
        <v>77</v>
      </c>
      <c r="B23" s="272" t="s">
        <v>95</v>
      </c>
      <c r="C23" s="451">
        <v>39</v>
      </c>
      <c r="D23" s="451">
        <v>6</v>
      </c>
      <c r="E23" s="452">
        <v>30</v>
      </c>
      <c r="F23" s="448">
        <v>2</v>
      </c>
      <c r="G23" s="451">
        <v>8</v>
      </c>
      <c r="H23" s="451">
        <v>3</v>
      </c>
      <c r="I23" s="452">
        <v>21</v>
      </c>
      <c r="J23" s="448">
        <v>3</v>
      </c>
      <c r="K23" s="451">
        <v>8</v>
      </c>
      <c r="L23" s="451">
        <v>0</v>
      </c>
      <c r="M23" s="452">
        <v>1</v>
      </c>
      <c r="N23" s="448">
        <v>0</v>
      </c>
      <c r="O23" s="451">
        <v>29</v>
      </c>
      <c r="P23" s="451">
        <v>10</v>
      </c>
      <c r="Q23" s="452">
        <v>6</v>
      </c>
      <c r="R23" s="448">
        <v>0</v>
      </c>
      <c r="S23" s="451">
        <v>0</v>
      </c>
      <c r="T23" s="451">
        <v>0</v>
      </c>
      <c r="U23" s="453">
        <f t="shared" si="0"/>
        <v>142</v>
      </c>
      <c r="V23" s="453">
        <f t="shared" si="0"/>
        <v>24</v>
      </c>
      <c r="W23" s="453">
        <f t="shared" si="1"/>
        <v>166</v>
      </c>
      <c r="X23" s="273" t="s">
        <v>93</v>
      </c>
      <c r="Y23" s="644" t="s">
        <v>64</v>
      </c>
    </row>
    <row r="24" spans="1:25" ht="21.6" customHeight="1" thickBot="1" x14ac:dyDescent="0.3">
      <c r="A24" s="643"/>
      <c r="B24" s="272" t="s">
        <v>96</v>
      </c>
      <c r="C24" s="451">
        <v>1</v>
      </c>
      <c r="D24" s="451">
        <v>20</v>
      </c>
      <c r="E24" s="452">
        <v>2</v>
      </c>
      <c r="F24" s="448">
        <v>26</v>
      </c>
      <c r="G24" s="451">
        <v>0</v>
      </c>
      <c r="H24" s="451">
        <v>5</v>
      </c>
      <c r="I24" s="452">
        <v>1</v>
      </c>
      <c r="J24" s="448">
        <v>12</v>
      </c>
      <c r="K24" s="451">
        <v>0</v>
      </c>
      <c r="L24" s="451">
        <v>1</v>
      </c>
      <c r="M24" s="452">
        <v>0</v>
      </c>
      <c r="N24" s="448">
        <v>1</v>
      </c>
      <c r="O24" s="451">
        <v>1</v>
      </c>
      <c r="P24" s="451">
        <v>33</v>
      </c>
      <c r="Q24" s="452">
        <v>0</v>
      </c>
      <c r="R24" s="448">
        <v>1</v>
      </c>
      <c r="S24" s="451">
        <v>0</v>
      </c>
      <c r="T24" s="451">
        <v>0</v>
      </c>
      <c r="U24" s="453">
        <f t="shared" si="0"/>
        <v>5</v>
      </c>
      <c r="V24" s="453">
        <f t="shared" si="0"/>
        <v>99</v>
      </c>
      <c r="W24" s="453">
        <f t="shared" si="1"/>
        <v>104</v>
      </c>
      <c r="X24" s="273" t="s">
        <v>94</v>
      </c>
      <c r="Y24" s="644"/>
    </row>
    <row r="25" spans="1:25" ht="21.6" customHeight="1" thickBot="1" x14ac:dyDescent="0.3">
      <c r="A25" s="645" t="s">
        <v>83</v>
      </c>
      <c r="B25" s="274" t="s">
        <v>95</v>
      </c>
      <c r="C25" s="454">
        <v>2</v>
      </c>
      <c r="D25" s="454">
        <v>2</v>
      </c>
      <c r="E25" s="455">
        <v>27</v>
      </c>
      <c r="F25" s="455">
        <v>2</v>
      </c>
      <c r="G25" s="454">
        <v>3</v>
      </c>
      <c r="H25" s="454">
        <v>0</v>
      </c>
      <c r="I25" s="455">
        <v>1</v>
      </c>
      <c r="J25" s="455">
        <v>0</v>
      </c>
      <c r="K25" s="454">
        <v>0</v>
      </c>
      <c r="L25" s="454">
        <v>0</v>
      </c>
      <c r="M25" s="455">
        <v>0</v>
      </c>
      <c r="N25" s="455">
        <v>0</v>
      </c>
      <c r="O25" s="454">
        <v>1</v>
      </c>
      <c r="P25" s="454">
        <v>0</v>
      </c>
      <c r="Q25" s="455">
        <v>20</v>
      </c>
      <c r="R25" s="455">
        <v>1</v>
      </c>
      <c r="S25" s="454">
        <v>0</v>
      </c>
      <c r="T25" s="454">
        <v>0</v>
      </c>
      <c r="U25" s="456">
        <f t="shared" si="0"/>
        <v>54</v>
      </c>
      <c r="V25" s="456">
        <f t="shared" si="0"/>
        <v>5</v>
      </c>
      <c r="W25" s="456">
        <f t="shared" si="1"/>
        <v>59</v>
      </c>
      <c r="X25" s="275" t="s">
        <v>93</v>
      </c>
      <c r="Y25" s="646" t="s">
        <v>97</v>
      </c>
    </row>
    <row r="26" spans="1:25" ht="21.6" customHeight="1" thickBot="1" x14ac:dyDescent="0.3">
      <c r="A26" s="645"/>
      <c r="B26" s="274" t="s">
        <v>96</v>
      </c>
      <c r="C26" s="454">
        <v>1</v>
      </c>
      <c r="D26" s="454">
        <v>3</v>
      </c>
      <c r="E26" s="455">
        <v>1</v>
      </c>
      <c r="F26" s="455">
        <v>5</v>
      </c>
      <c r="G26" s="454">
        <v>0</v>
      </c>
      <c r="H26" s="454">
        <v>0</v>
      </c>
      <c r="I26" s="455">
        <v>0</v>
      </c>
      <c r="J26" s="455">
        <v>2</v>
      </c>
      <c r="K26" s="454">
        <v>0</v>
      </c>
      <c r="L26" s="454">
        <v>0</v>
      </c>
      <c r="M26" s="455">
        <v>0</v>
      </c>
      <c r="N26" s="455">
        <v>0</v>
      </c>
      <c r="O26" s="454">
        <v>0</v>
      </c>
      <c r="P26" s="454">
        <v>1</v>
      </c>
      <c r="Q26" s="455">
        <v>5</v>
      </c>
      <c r="R26" s="455">
        <v>3</v>
      </c>
      <c r="S26" s="454">
        <v>0</v>
      </c>
      <c r="T26" s="454">
        <v>0</v>
      </c>
      <c r="U26" s="456">
        <f t="shared" si="0"/>
        <v>7</v>
      </c>
      <c r="V26" s="456">
        <f t="shared" si="0"/>
        <v>14</v>
      </c>
      <c r="W26" s="456">
        <f t="shared" si="1"/>
        <v>21</v>
      </c>
      <c r="X26" s="275" t="s">
        <v>94</v>
      </c>
      <c r="Y26" s="646"/>
    </row>
    <row r="27" spans="1:25" ht="21.6" customHeight="1" thickBot="1" x14ac:dyDescent="0.3">
      <c r="A27" s="643" t="s">
        <v>78</v>
      </c>
      <c r="B27" s="272" t="s">
        <v>95</v>
      </c>
      <c r="C27" s="451">
        <v>0</v>
      </c>
      <c r="D27" s="451">
        <v>0</v>
      </c>
      <c r="E27" s="452">
        <v>0</v>
      </c>
      <c r="F27" s="452">
        <v>0</v>
      </c>
      <c r="G27" s="451">
        <v>0</v>
      </c>
      <c r="H27" s="451">
        <v>0</v>
      </c>
      <c r="I27" s="452">
        <v>0</v>
      </c>
      <c r="J27" s="448">
        <v>0</v>
      </c>
      <c r="K27" s="451">
        <v>0</v>
      </c>
      <c r="L27" s="451">
        <v>0</v>
      </c>
      <c r="M27" s="452">
        <v>0</v>
      </c>
      <c r="N27" s="448">
        <v>0</v>
      </c>
      <c r="O27" s="451">
        <v>0</v>
      </c>
      <c r="P27" s="451">
        <v>0</v>
      </c>
      <c r="Q27" s="452">
        <v>0</v>
      </c>
      <c r="R27" s="448">
        <v>0</v>
      </c>
      <c r="S27" s="451">
        <v>0</v>
      </c>
      <c r="T27" s="451">
        <v>0</v>
      </c>
      <c r="U27" s="453">
        <f t="shared" si="0"/>
        <v>0</v>
      </c>
      <c r="V27" s="453">
        <f t="shared" si="0"/>
        <v>0</v>
      </c>
      <c r="W27" s="453">
        <f t="shared" si="1"/>
        <v>0</v>
      </c>
      <c r="X27" s="273" t="s">
        <v>93</v>
      </c>
      <c r="Y27" s="644" t="s">
        <v>98</v>
      </c>
    </row>
    <row r="28" spans="1:25" ht="21.6" customHeight="1" x14ac:dyDescent="0.25">
      <c r="A28" s="647"/>
      <c r="B28" s="457" t="s">
        <v>96</v>
      </c>
      <c r="C28" s="458">
        <v>1</v>
      </c>
      <c r="D28" s="458">
        <v>0</v>
      </c>
      <c r="E28" s="459">
        <v>0</v>
      </c>
      <c r="F28" s="459">
        <v>0</v>
      </c>
      <c r="G28" s="458">
        <v>0</v>
      </c>
      <c r="H28" s="458">
        <v>0</v>
      </c>
      <c r="I28" s="459">
        <v>0</v>
      </c>
      <c r="J28" s="460">
        <v>0</v>
      </c>
      <c r="K28" s="458">
        <v>0</v>
      </c>
      <c r="L28" s="458">
        <v>0</v>
      </c>
      <c r="M28" s="459">
        <v>0</v>
      </c>
      <c r="N28" s="460">
        <v>0</v>
      </c>
      <c r="O28" s="458">
        <v>0</v>
      </c>
      <c r="P28" s="458">
        <v>0</v>
      </c>
      <c r="Q28" s="459">
        <v>0</v>
      </c>
      <c r="R28" s="460">
        <v>0</v>
      </c>
      <c r="S28" s="458">
        <v>0</v>
      </c>
      <c r="T28" s="458">
        <v>0</v>
      </c>
      <c r="U28" s="461">
        <f t="shared" si="0"/>
        <v>1</v>
      </c>
      <c r="V28" s="461">
        <f t="shared" si="0"/>
        <v>0</v>
      </c>
      <c r="W28" s="461">
        <f t="shared" si="1"/>
        <v>1</v>
      </c>
      <c r="X28" s="462" t="s">
        <v>94</v>
      </c>
      <c r="Y28" s="648"/>
    </row>
    <row r="29" spans="1:25" ht="21.6" customHeight="1" thickBot="1" x14ac:dyDescent="0.3">
      <c r="A29" s="635" t="s">
        <v>0</v>
      </c>
      <c r="B29" s="276" t="s">
        <v>95</v>
      </c>
      <c r="C29" s="463">
        <f>C11+C13+C15+C17+C19+C21+C23+C25+C27</f>
        <v>407</v>
      </c>
      <c r="D29" s="463">
        <f t="shared" ref="D29:W30" si="2">D11+D13+D15+D17+D19+D21+D23+D25+D27</f>
        <v>84</v>
      </c>
      <c r="E29" s="463">
        <f t="shared" si="2"/>
        <v>853</v>
      </c>
      <c r="F29" s="463">
        <f t="shared" si="2"/>
        <v>79</v>
      </c>
      <c r="G29" s="463">
        <f t="shared" si="2"/>
        <v>133</v>
      </c>
      <c r="H29" s="463">
        <f t="shared" si="2"/>
        <v>22</v>
      </c>
      <c r="I29" s="463">
        <f t="shared" si="2"/>
        <v>143</v>
      </c>
      <c r="J29" s="463">
        <f t="shared" si="2"/>
        <v>24</v>
      </c>
      <c r="K29" s="463">
        <f t="shared" si="2"/>
        <v>45</v>
      </c>
      <c r="L29" s="463">
        <f t="shared" si="2"/>
        <v>8</v>
      </c>
      <c r="M29" s="463">
        <f t="shared" si="2"/>
        <v>15</v>
      </c>
      <c r="N29" s="463">
        <f t="shared" si="2"/>
        <v>0</v>
      </c>
      <c r="O29" s="463">
        <f t="shared" si="2"/>
        <v>152</v>
      </c>
      <c r="P29" s="463">
        <f t="shared" si="2"/>
        <v>17</v>
      </c>
      <c r="Q29" s="463">
        <f t="shared" si="2"/>
        <v>81</v>
      </c>
      <c r="R29" s="463">
        <f t="shared" si="2"/>
        <v>6</v>
      </c>
      <c r="S29" s="463">
        <f t="shared" si="2"/>
        <v>0</v>
      </c>
      <c r="T29" s="463">
        <f t="shared" si="2"/>
        <v>0</v>
      </c>
      <c r="U29" s="464">
        <f t="shared" si="2"/>
        <v>1829</v>
      </c>
      <c r="V29" s="464">
        <f t="shared" si="2"/>
        <v>240</v>
      </c>
      <c r="W29" s="464">
        <f t="shared" si="2"/>
        <v>2069</v>
      </c>
      <c r="X29" s="277" t="s">
        <v>93</v>
      </c>
      <c r="Y29" s="638" t="s">
        <v>1</v>
      </c>
    </row>
    <row r="30" spans="1:25" ht="21.6" customHeight="1" thickBot="1" x14ac:dyDescent="0.3">
      <c r="A30" s="636"/>
      <c r="B30" s="274" t="s">
        <v>96</v>
      </c>
      <c r="C30" s="456">
        <f>C12+C14+C16+C18+C20+C22+C24+C26+C28</f>
        <v>28</v>
      </c>
      <c r="D30" s="456">
        <f t="shared" si="2"/>
        <v>732</v>
      </c>
      <c r="E30" s="456">
        <f t="shared" si="2"/>
        <v>40</v>
      </c>
      <c r="F30" s="456">
        <f t="shared" si="2"/>
        <v>618</v>
      </c>
      <c r="G30" s="456">
        <f t="shared" si="2"/>
        <v>8</v>
      </c>
      <c r="H30" s="456">
        <f t="shared" si="2"/>
        <v>148</v>
      </c>
      <c r="I30" s="456">
        <f t="shared" si="2"/>
        <v>10</v>
      </c>
      <c r="J30" s="456">
        <f t="shared" si="2"/>
        <v>119</v>
      </c>
      <c r="K30" s="456">
        <f t="shared" si="2"/>
        <v>2</v>
      </c>
      <c r="L30" s="456">
        <f t="shared" si="2"/>
        <v>33</v>
      </c>
      <c r="M30" s="456">
        <f t="shared" si="2"/>
        <v>1</v>
      </c>
      <c r="N30" s="456">
        <f t="shared" si="2"/>
        <v>7</v>
      </c>
      <c r="O30" s="456">
        <f t="shared" si="2"/>
        <v>2</v>
      </c>
      <c r="P30" s="456">
        <f t="shared" si="2"/>
        <v>99</v>
      </c>
      <c r="Q30" s="456">
        <f t="shared" si="2"/>
        <v>6</v>
      </c>
      <c r="R30" s="456">
        <f t="shared" si="2"/>
        <v>20</v>
      </c>
      <c r="S30" s="456">
        <f t="shared" si="2"/>
        <v>0</v>
      </c>
      <c r="T30" s="456">
        <f t="shared" si="2"/>
        <v>0</v>
      </c>
      <c r="U30" s="465">
        <f t="shared" si="2"/>
        <v>97</v>
      </c>
      <c r="V30" s="465">
        <f t="shared" si="2"/>
        <v>1776</v>
      </c>
      <c r="W30" s="465">
        <f t="shared" si="2"/>
        <v>1873</v>
      </c>
      <c r="X30" s="278" t="s">
        <v>94</v>
      </c>
      <c r="Y30" s="639"/>
    </row>
    <row r="31" spans="1:25" ht="21.6" customHeight="1" x14ac:dyDescent="0.25">
      <c r="A31" s="637"/>
      <c r="B31" s="279" t="s">
        <v>0</v>
      </c>
      <c r="C31" s="466">
        <f>C29+C30</f>
        <v>435</v>
      </c>
      <c r="D31" s="466">
        <f t="shared" ref="D31:V31" si="3">D29+D30</f>
        <v>816</v>
      </c>
      <c r="E31" s="466">
        <f t="shared" si="3"/>
        <v>893</v>
      </c>
      <c r="F31" s="466">
        <f t="shared" si="3"/>
        <v>697</v>
      </c>
      <c r="G31" s="466">
        <f t="shared" si="3"/>
        <v>141</v>
      </c>
      <c r="H31" s="466">
        <f t="shared" si="3"/>
        <v>170</v>
      </c>
      <c r="I31" s="466">
        <f t="shared" si="3"/>
        <v>153</v>
      </c>
      <c r="J31" s="466">
        <f t="shared" si="3"/>
        <v>143</v>
      </c>
      <c r="K31" s="466">
        <f t="shared" si="3"/>
        <v>47</v>
      </c>
      <c r="L31" s="466">
        <f t="shared" si="3"/>
        <v>41</v>
      </c>
      <c r="M31" s="466">
        <f t="shared" si="3"/>
        <v>16</v>
      </c>
      <c r="N31" s="466">
        <f t="shared" si="3"/>
        <v>7</v>
      </c>
      <c r="O31" s="466">
        <f t="shared" si="3"/>
        <v>154</v>
      </c>
      <c r="P31" s="466">
        <f t="shared" si="3"/>
        <v>116</v>
      </c>
      <c r="Q31" s="466">
        <f t="shared" si="3"/>
        <v>87</v>
      </c>
      <c r="R31" s="466">
        <f t="shared" si="3"/>
        <v>26</v>
      </c>
      <c r="S31" s="466">
        <f t="shared" si="3"/>
        <v>0</v>
      </c>
      <c r="T31" s="466">
        <f t="shared" si="3"/>
        <v>0</v>
      </c>
      <c r="U31" s="467">
        <f t="shared" si="3"/>
        <v>1926</v>
      </c>
      <c r="V31" s="467">
        <f t="shared" si="3"/>
        <v>2016</v>
      </c>
      <c r="W31" s="467">
        <f>W29+W30</f>
        <v>3942</v>
      </c>
      <c r="X31" s="280" t="s">
        <v>1</v>
      </c>
      <c r="Y31" s="640"/>
    </row>
    <row r="32" spans="1:25" s="282" customFormat="1" ht="14.25" x14ac:dyDescent="0.2">
      <c r="A32" s="641" t="s">
        <v>99</v>
      </c>
      <c r="B32" s="641"/>
      <c r="C32" s="281"/>
      <c r="D32" s="281"/>
      <c r="U32" s="642" t="s">
        <v>100</v>
      </c>
      <c r="V32" s="642"/>
      <c r="W32" s="642"/>
      <c r="X32" s="642"/>
      <c r="Y32" s="642"/>
    </row>
  </sheetData>
  <mergeCells count="40">
    <mergeCell ref="A1:Y1"/>
    <mergeCell ref="A3:Y3"/>
    <mergeCell ref="A4:Y4"/>
    <mergeCell ref="A7:B10"/>
    <mergeCell ref="C7:M7"/>
    <mergeCell ref="N7:W7"/>
    <mergeCell ref="X7:Y10"/>
    <mergeCell ref="C8:D8"/>
    <mergeCell ref="E8:F8"/>
    <mergeCell ref="G8:H8"/>
    <mergeCell ref="A2:Y2"/>
    <mergeCell ref="A15:A16"/>
    <mergeCell ref="Y15:Y16"/>
    <mergeCell ref="I8:J8"/>
    <mergeCell ref="K8:L8"/>
    <mergeCell ref="M8:N8"/>
    <mergeCell ref="O8:P8"/>
    <mergeCell ref="Q8:R8"/>
    <mergeCell ref="S8:T8"/>
    <mergeCell ref="U8:W8"/>
    <mergeCell ref="A11:A12"/>
    <mergeCell ref="Y11:Y12"/>
    <mergeCell ref="A13:A14"/>
    <mergeCell ref="Y13:Y14"/>
    <mergeCell ref="A17:A18"/>
    <mergeCell ref="Y17:Y18"/>
    <mergeCell ref="A19:A20"/>
    <mergeCell ref="Y19:Y20"/>
    <mergeCell ref="A21:A22"/>
    <mergeCell ref="Y21:Y22"/>
    <mergeCell ref="A29:A31"/>
    <mergeCell ref="Y29:Y31"/>
    <mergeCell ref="A32:B32"/>
    <mergeCell ref="U32:Y32"/>
    <mergeCell ref="A23:A24"/>
    <mergeCell ref="Y23:Y24"/>
    <mergeCell ref="A25:A26"/>
    <mergeCell ref="Y25:Y26"/>
    <mergeCell ref="A27:A28"/>
    <mergeCell ref="Y27:Y28"/>
  </mergeCells>
  <printOptions horizontalCentered="1" verticalCentered="1"/>
  <pageMargins left="0" right="0" top="0" bottom="0" header="0" footer="0"/>
  <pageSetup paperSize="9" scale="7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BB84-A191-4512-9957-D0E57C20A450}">
  <dimension ref="A1:I20"/>
  <sheetViews>
    <sheetView rightToLeft="1" view="pageBreakPreview" zoomScaleNormal="100" zoomScaleSheetLayoutView="100" workbookViewId="0">
      <selection activeCell="A5" sqref="A5:H5"/>
    </sheetView>
  </sheetViews>
  <sheetFormatPr defaultColWidth="9.140625" defaultRowHeight="12.75" x14ac:dyDescent="0.2"/>
  <cols>
    <col min="1" max="1" width="18.28515625" style="25" customWidth="1"/>
    <col min="2" max="2" width="19.140625" style="25" customWidth="1"/>
    <col min="3" max="3" width="15.7109375" style="25" customWidth="1"/>
    <col min="4" max="4" width="14.28515625" style="25" customWidth="1"/>
    <col min="5" max="5" width="15.7109375" style="25" customWidth="1"/>
    <col min="6" max="6" width="16.140625" style="25" customWidth="1"/>
    <col min="7" max="7" width="12.140625" style="25" customWidth="1"/>
    <col min="8" max="8" width="16.140625" style="25" customWidth="1"/>
    <col min="9" max="16384" width="9.140625" style="25"/>
  </cols>
  <sheetData>
    <row r="1" spans="1:9" ht="18" x14ac:dyDescent="0.25">
      <c r="A1" s="669" t="s">
        <v>40</v>
      </c>
      <c r="B1" s="669"/>
      <c r="C1" s="669"/>
      <c r="D1" s="669"/>
      <c r="E1" s="669"/>
      <c r="F1" s="669"/>
      <c r="G1" s="669"/>
      <c r="H1" s="669"/>
    </row>
    <row r="2" spans="1:9" ht="18" customHeight="1" x14ac:dyDescent="0.25">
      <c r="A2" s="677">
        <v>2022</v>
      </c>
      <c r="B2" s="677"/>
      <c r="C2" s="677"/>
      <c r="D2" s="677"/>
      <c r="E2" s="677"/>
      <c r="F2" s="677"/>
      <c r="G2" s="677"/>
      <c r="H2" s="677"/>
    </row>
    <row r="3" spans="1:9" ht="36" customHeight="1" x14ac:dyDescent="0.25">
      <c r="A3" s="670" t="s">
        <v>396</v>
      </c>
      <c r="B3" s="670"/>
      <c r="C3" s="670"/>
      <c r="D3" s="670"/>
      <c r="E3" s="670"/>
      <c r="F3" s="670"/>
      <c r="G3" s="670"/>
      <c r="H3" s="670"/>
    </row>
    <row r="4" spans="1:9" ht="15.75" x14ac:dyDescent="0.25">
      <c r="A4" s="671">
        <v>2022</v>
      </c>
      <c r="B4" s="671"/>
      <c r="C4" s="671"/>
      <c r="D4" s="671"/>
      <c r="E4" s="671"/>
      <c r="F4" s="671"/>
      <c r="G4" s="671"/>
      <c r="H4" s="671"/>
    </row>
    <row r="5" spans="1:9" s="288" customFormat="1" ht="20.25" customHeight="1" x14ac:dyDescent="0.25">
      <c r="A5" s="283" t="s">
        <v>557</v>
      </c>
      <c r="B5" s="284"/>
      <c r="C5" s="285"/>
      <c r="D5" s="285"/>
      <c r="E5" s="285"/>
      <c r="F5" s="285"/>
      <c r="G5" s="286"/>
      <c r="H5" s="286" t="s">
        <v>558</v>
      </c>
      <c r="I5" s="287"/>
    </row>
    <row r="6" spans="1:9" ht="30.75" customHeight="1" thickBot="1" x14ac:dyDescent="0.25">
      <c r="A6" s="672" t="s">
        <v>397</v>
      </c>
      <c r="B6" s="674" t="s">
        <v>398</v>
      </c>
      <c r="C6" s="674"/>
      <c r="D6" s="674"/>
      <c r="E6" s="674" t="s">
        <v>399</v>
      </c>
      <c r="F6" s="674"/>
      <c r="G6" s="674"/>
      <c r="H6" s="675" t="s">
        <v>400</v>
      </c>
    </row>
    <row r="7" spans="1:9" ht="30.75" customHeight="1" x14ac:dyDescent="0.2">
      <c r="A7" s="673"/>
      <c r="B7" s="246" t="s">
        <v>401</v>
      </c>
      <c r="C7" s="246" t="s">
        <v>402</v>
      </c>
      <c r="D7" s="246" t="s">
        <v>403</v>
      </c>
      <c r="E7" s="246" t="s">
        <v>404</v>
      </c>
      <c r="F7" s="246" t="s">
        <v>405</v>
      </c>
      <c r="G7" s="246" t="s">
        <v>403</v>
      </c>
      <c r="H7" s="676"/>
    </row>
    <row r="8" spans="1:9" ht="21.75" customHeight="1" thickBot="1" x14ac:dyDescent="0.25">
      <c r="A8" s="289" t="s">
        <v>55</v>
      </c>
      <c r="B8" s="468">
        <v>124</v>
      </c>
      <c r="C8" s="468">
        <v>147</v>
      </c>
      <c r="D8" s="469">
        <v>271</v>
      </c>
      <c r="E8" s="468">
        <v>96</v>
      </c>
      <c r="F8" s="468">
        <v>175</v>
      </c>
      <c r="G8" s="469">
        <v>271</v>
      </c>
      <c r="H8" s="290" t="s">
        <v>369</v>
      </c>
    </row>
    <row r="9" spans="1:9" ht="21.75" customHeight="1" thickBot="1" x14ac:dyDescent="0.25">
      <c r="A9" s="291" t="s">
        <v>56</v>
      </c>
      <c r="B9" s="470">
        <v>190</v>
      </c>
      <c r="C9" s="470">
        <v>186</v>
      </c>
      <c r="D9" s="469">
        <v>376</v>
      </c>
      <c r="E9" s="470">
        <v>181</v>
      </c>
      <c r="F9" s="470">
        <v>195</v>
      </c>
      <c r="G9" s="469">
        <v>376</v>
      </c>
      <c r="H9" s="292" t="s">
        <v>370</v>
      </c>
    </row>
    <row r="10" spans="1:9" ht="21.75" customHeight="1" thickBot="1" x14ac:dyDescent="0.25">
      <c r="A10" s="293" t="s">
        <v>57</v>
      </c>
      <c r="B10" s="470">
        <v>194</v>
      </c>
      <c r="C10" s="470">
        <v>215</v>
      </c>
      <c r="D10" s="469">
        <v>409</v>
      </c>
      <c r="E10" s="470">
        <v>186</v>
      </c>
      <c r="F10" s="470">
        <v>223</v>
      </c>
      <c r="G10" s="469">
        <v>409</v>
      </c>
      <c r="H10" s="294" t="s">
        <v>371</v>
      </c>
    </row>
    <row r="11" spans="1:9" ht="21.75" customHeight="1" thickBot="1" x14ac:dyDescent="0.25">
      <c r="A11" s="291" t="s">
        <v>406</v>
      </c>
      <c r="B11" s="470">
        <v>123</v>
      </c>
      <c r="C11" s="470">
        <v>127</v>
      </c>
      <c r="D11" s="469">
        <v>250</v>
      </c>
      <c r="E11" s="470">
        <v>122</v>
      </c>
      <c r="F11" s="470">
        <v>128</v>
      </c>
      <c r="G11" s="469">
        <v>250</v>
      </c>
      <c r="H11" s="292" t="s">
        <v>372</v>
      </c>
    </row>
    <row r="12" spans="1:9" ht="21.75" customHeight="1" thickBot="1" x14ac:dyDescent="0.25">
      <c r="A12" s="293" t="s">
        <v>407</v>
      </c>
      <c r="B12" s="470">
        <v>169</v>
      </c>
      <c r="C12" s="470">
        <v>178</v>
      </c>
      <c r="D12" s="469">
        <v>347</v>
      </c>
      <c r="E12" s="470">
        <v>152</v>
      </c>
      <c r="F12" s="470">
        <v>195</v>
      </c>
      <c r="G12" s="469">
        <v>347</v>
      </c>
      <c r="H12" s="294" t="s">
        <v>373</v>
      </c>
    </row>
    <row r="13" spans="1:9" ht="21.75" customHeight="1" thickBot="1" x14ac:dyDescent="0.25">
      <c r="A13" s="291" t="s">
        <v>58</v>
      </c>
      <c r="B13" s="470">
        <v>209</v>
      </c>
      <c r="C13" s="470">
        <v>172</v>
      </c>
      <c r="D13" s="469">
        <v>381</v>
      </c>
      <c r="E13" s="470">
        <v>204</v>
      </c>
      <c r="F13" s="470">
        <v>177</v>
      </c>
      <c r="G13" s="469">
        <v>381</v>
      </c>
      <c r="H13" s="292" t="s">
        <v>374</v>
      </c>
    </row>
    <row r="14" spans="1:9" ht="21.75" customHeight="1" thickBot="1" x14ac:dyDescent="0.25">
      <c r="A14" s="293" t="s">
        <v>59</v>
      </c>
      <c r="B14" s="470">
        <v>150</v>
      </c>
      <c r="C14" s="470">
        <v>138</v>
      </c>
      <c r="D14" s="469">
        <v>288</v>
      </c>
      <c r="E14" s="470">
        <v>144</v>
      </c>
      <c r="F14" s="470">
        <v>144</v>
      </c>
      <c r="G14" s="469">
        <v>288</v>
      </c>
      <c r="H14" s="294" t="s">
        <v>375</v>
      </c>
    </row>
    <row r="15" spans="1:9" ht="21.75" customHeight="1" thickBot="1" x14ac:dyDescent="0.25">
      <c r="A15" s="291" t="s">
        <v>408</v>
      </c>
      <c r="B15" s="470">
        <v>192</v>
      </c>
      <c r="C15" s="470">
        <v>133</v>
      </c>
      <c r="D15" s="469">
        <v>325</v>
      </c>
      <c r="E15" s="470">
        <v>172</v>
      </c>
      <c r="F15" s="470">
        <v>153</v>
      </c>
      <c r="G15" s="469">
        <v>325</v>
      </c>
      <c r="H15" s="292" t="s">
        <v>376</v>
      </c>
    </row>
    <row r="16" spans="1:9" ht="21.75" customHeight="1" thickBot="1" x14ac:dyDescent="0.25">
      <c r="A16" s="293" t="s">
        <v>60</v>
      </c>
      <c r="B16" s="470">
        <v>222</v>
      </c>
      <c r="C16" s="470">
        <v>151</v>
      </c>
      <c r="D16" s="469">
        <v>373</v>
      </c>
      <c r="E16" s="470">
        <v>211</v>
      </c>
      <c r="F16" s="470">
        <v>162</v>
      </c>
      <c r="G16" s="469">
        <v>373</v>
      </c>
      <c r="H16" s="294" t="s">
        <v>377</v>
      </c>
    </row>
    <row r="17" spans="1:8" ht="21.75" customHeight="1" thickBot="1" x14ac:dyDescent="0.25">
      <c r="A17" s="291" t="s">
        <v>61</v>
      </c>
      <c r="B17" s="470">
        <v>209</v>
      </c>
      <c r="C17" s="470">
        <v>144</v>
      </c>
      <c r="D17" s="469">
        <v>353</v>
      </c>
      <c r="E17" s="470">
        <v>191</v>
      </c>
      <c r="F17" s="470">
        <v>162</v>
      </c>
      <c r="G17" s="469">
        <v>353</v>
      </c>
      <c r="H17" s="292" t="s">
        <v>378</v>
      </c>
    </row>
    <row r="18" spans="1:8" ht="21.75" customHeight="1" thickBot="1" x14ac:dyDescent="0.25">
      <c r="A18" s="293" t="s">
        <v>62</v>
      </c>
      <c r="B18" s="470">
        <v>136</v>
      </c>
      <c r="C18" s="470">
        <v>126</v>
      </c>
      <c r="D18" s="469">
        <v>262</v>
      </c>
      <c r="E18" s="470">
        <v>126</v>
      </c>
      <c r="F18" s="470">
        <v>136</v>
      </c>
      <c r="G18" s="469">
        <v>262</v>
      </c>
      <c r="H18" s="294" t="s">
        <v>379</v>
      </c>
    </row>
    <row r="19" spans="1:8" ht="21.75" customHeight="1" x14ac:dyDescent="0.2">
      <c r="A19" s="471" t="s">
        <v>63</v>
      </c>
      <c r="B19" s="472">
        <v>151</v>
      </c>
      <c r="C19" s="472">
        <v>156</v>
      </c>
      <c r="D19" s="473">
        <v>307</v>
      </c>
      <c r="E19" s="472">
        <v>141</v>
      </c>
      <c r="F19" s="472">
        <v>166</v>
      </c>
      <c r="G19" s="474">
        <v>307</v>
      </c>
      <c r="H19" s="295" t="s">
        <v>380</v>
      </c>
    </row>
    <row r="20" spans="1:8" ht="21.75" customHeight="1" x14ac:dyDescent="0.2">
      <c r="A20" s="475" t="s">
        <v>0</v>
      </c>
      <c r="B20" s="476">
        <f>SUM(B8:B19)</f>
        <v>2069</v>
      </c>
      <c r="C20" s="476">
        <f>SUM(Table_Default__XLS_TAB_7[M_NQTRI_COUNT])</f>
        <v>1873</v>
      </c>
      <c r="D20" s="476">
        <f>SUM(Table_Default__XLS_TAB_7[M_QTRI_TOT_COUNT])</f>
        <v>3942</v>
      </c>
      <c r="E20" s="476">
        <f>SUM(Table_Default__XLS_TAB_7[W_QTRI_COUNT])</f>
        <v>1926</v>
      </c>
      <c r="F20" s="476">
        <f>SUM(Table_Default__XLS_TAB_7[W_NQTRI_COUNT])</f>
        <v>2016</v>
      </c>
      <c r="G20" s="477">
        <f>SUM(Table_Default__XLS_TAB_7[W_QTRI_TOT_COUNT])</f>
        <v>3942</v>
      </c>
      <c r="H20" s="296" t="s">
        <v>1</v>
      </c>
    </row>
  </sheetData>
  <mergeCells count="8">
    <mergeCell ref="A1:H1"/>
    <mergeCell ref="A3:H3"/>
    <mergeCell ref="A4:H4"/>
    <mergeCell ref="A6:A7"/>
    <mergeCell ref="B6:D6"/>
    <mergeCell ref="E6:G6"/>
    <mergeCell ref="H6:H7"/>
    <mergeCell ref="A2:H2"/>
  </mergeCells>
  <printOptions horizontalCentered="1" verticalCentered="1"/>
  <pageMargins left="0" right="0" top="0" bottom="0" header="0" footer="0"/>
  <pageSetup paperSize="9" orientation="landscape" r:id="rId1"/>
  <headerFooter alignWithMargins="0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1344B-1B8F-4567-96EC-9D38053B0686}">
  <dimension ref="A1:I31"/>
  <sheetViews>
    <sheetView rightToLeft="1" view="pageBreakPreview" zoomScaleNormal="100" zoomScaleSheetLayoutView="100" workbookViewId="0">
      <selection activeCell="I6" sqref="A6:I6"/>
    </sheetView>
  </sheetViews>
  <sheetFormatPr defaultColWidth="9.140625" defaultRowHeight="12.75" x14ac:dyDescent="0.2"/>
  <cols>
    <col min="1" max="1" width="19.85546875" style="25" customWidth="1"/>
    <col min="2" max="8" width="13.42578125" style="25" customWidth="1"/>
    <col min="9" max="9" width="23.7109375" style="25" customWidth="1"/>
    <col min="10" max="16384" width="9.140625" style="25"/>
  </cols>
  <sheetData>
    <row r="1" spans="1:9" ht="24" customHeight="1" x14ac:dyDescent="0.2">
      <c r="A1" s="552" t="s">
        <v>409</v>
      </c>
      <c r="B1" s="552"/>
      <c r="C1" s="552"/>
      <c r="D1" s="552"/>
      <c r="E1" s="552"/>
      <c r="F1" s="552"/>
      <c r="G1" s="552"/>
      <c r="H1" s="552"/>
      <c r="I1" s="552"/>
    </row>
    <row r="2" spans="1:9" ht="18" customHeight="1" x14ac:dyDescent="0.2">
      <c r="A2" s="553">
        <v>2022</v>
      </c>
      <c r="B2" s="553"/>
      <c r="C2" s="553"/>
      <c r="D2" s="553"/>
      <c r="E2" s="553"/>
      <c r="F2" s="553"/>
      <c r="G2" s="553"/>
      <c r="H2" s="553"/>
      <c r="I2" s="553"/>
    </row>
    <row r="3" spans="1:9" ht="15.75" customHeight="1" x14ac:dyDescent="0.2">
      <c r="A3" s="555" t="s">
        <v>410</v>
      </c>
      <c r="B3" s="555"/>
      <c r="C3" s="555"/>
      <c r="D3" s="555"/>
      <c r="E3" s="555"/>
      <c r="F3" s="555"/>
      <c r="G3" s="555"/>
      <c r="H3" s="555"/>
      <c r="I3" s="555"/>
    </row>
    <row r="4" spans="1:9" ht="15.75" customHeight="1" x14ac:dyDescent="0.2">
      <c r="A4" s="555">
        <v>2022</v>
      </c>
      <c r="B4" s="555"/>
      <c r="C4" s="555"/>
      <c r="D4" s="555"/>
      <c r="E4" s="555"/>
      <c r="F4" s="555"/>
      <c r="G4" s="555"/>
      <c r="H4" s="555"/>
      <c r="I4" s="555"/>
    </row>
    <row r="5" spans="1:9" ht="15.75" customHeight="1" x14ac:dyDescent="0.2">
      <c r="A5" s="27"/>
      <c r="B5" s="27"/>
      <c r="C5" s="27"/>
      <c r="D5" s="27"/>
      <c r="E5" s="27"/>
      <c r="F5" s="27"/>
      <c r="G5" s="27"/>
      <c r="H5" s="27"/>
      <c r="I5" s="27"/>
    </row>
    <row r="6" spans="1:9" s="288" customFormat="1" ht="16.5" x14ac:dyDescent="0.3">
      <c r="A6" s="283" t="s">
        <v>479</v>
      </c>
      <c r="B6" s="283"/>
      <c r="C6" s="297"/>
      <c r="D6" s="298"/>
      <c r="E6" s="298"/>
      <c r="F6" s="298"/>
      <c r="G6" s="298"/>
      <c r="H6" s="298"/>
      <c r="I6" s="286" t="s">
        <v>559</v>
      </c>
    </row>
    <row r="7" spans="1:9" ht="30" customHeight="1" thickBot="1" x14ac:dyDescent="0.25">
      <c r="A7" s="678" t="s">
        <v>411</v>
      </c>
      <c r="B7" s="680" t="s">
        <v>51</v>
      </c>
      <c r="C7" s="681"/>
      <c r="D7" s="681"/>
      <c r="E7" s="681"/>
      <c r="F7" s="681"/>
      <c r="G7" s="681"/>
      <c r="H7" s="682"/>
      <c r="I7" s="683" t="s">
        <v>412</v>
      </c>
    </row>
    <row r="8" spans="1:9" ht="73.5" customHeight="1" x14ac:dyDescent="0.2">
      <c r="A8" s="679"/>
      <c r="B8" s="246" t="s">
        <v>413</v>
      </c>
      <c r="C8" s="246" t="s">
        <v>414</v>
      </c>
      <c r="D8" s="246" t="s">
        <v>415</v>
      </c>
      <c r="E8" s="246" t="s">
        <v>416</v>
      </c>
      <c r="F8" s="246" t="s">
        <v>417</v>
      </c>
      <c r="G8" s="246" t="s">
        <v>418</v>
      </c>
      <c r="H8" s="247" t="s">
        <v>419</v>
      </c>
      <c r="I8" s="684"/>
    </row>
    <row r="9" spans="1:9" ht="30.75" customHeight="1" thickBot="1" x14ac:dyDescent="0.25">
      <c r="A9" s="289" t="s">
        <v>358</v>
      </c>
      <c r="B9" s="478">
        <v>1829</v>
      </c>
      <c r="C9" s="478">
        <v>117</v>
      </c>
      <c r="D9" s="478">
        <v>87</v>
      </c>
      <c r="E9" s="478">
        <v>25</v>
      </c>
      <c r="F9" s="478">
        <v>5</v>
      </c>
      <c r="G9" s="478">
        <v>6</v>
      </c>
      <c r="H9" s="299">
        <f>SUM(B9:G9)</f>
        <v>2069</v>
      </c>
      <c r="I9" s="290" t="s">
        <v>359</v>
      </c>
    </row>
    <row r="10" spans="1:9" ht="30.75" customHeight="1" thickBot="1" x14ac:dyDescent="0.25">
      <c r="A10" s="291" t="s">
        <v>360</v>
      </c>
      <c r="B10" s="479">
        <v>69</v>
      </c>
      <c r="C10" s="479">
        <v>13</v>
      </c>
      <c r="D10" s="479">
        <v>17</v>
      </c>
      <c r="E10" s="479">
        <v>7</v>
      </c>
      <c r="F10" s="479">
        <v>2</v>
      </c>
      <c r="G10" s="479">
        <v>0</v>
      </c>
      <c r="H10" s="299">
        <f t="shared" ref="H10:H14" si="0">SUM(B10:G10)</f>
        <v>108</v>
      </c>
      <c r="I10" s="292" t="s">
        <v>368</v>
      </c>
    </row>
    <row r="11" spans="1:9" ht="30.75" customHeight="1" thickBot="1" x14ac:dyDescent="0.25">
      <c r="A11" s="293" t="s">
        <v>420</v>
      </c>
      <c r="B11" s="479">
        <v>18</v>
      </c>
      <c r="C11" s="479">
        <v>1</v>
      </c>
      <c r="D11" s="479">
        <v>866</v>
      </c>
      <c r="E11" s="479">
        <v>134</v>
      </c>
      <c r="F11" s="479">
        <v>75</v>
      </c>
      <c r="G11" s="479">
        <v>46</v>
      </c>
      <c r="H11" s="299">
        <f t="shared" si="0"/>
        <v>1140</v>
      </c>
      <c r="I11" s="294" t="s">
        <v>361</v>
      </c>
    </row>
    <row r="12" spans="1:9" ht="30.75" customHeight="1" thickBot="1" x14ac:dyDescent="0.25">
      <c r="A12" s="291" t="s">
        <v>362</v>
      </c>
      <c r="B12" s="479">
        <v>6</v>
      </c>
      <c r="C12" s="479">
        <v>1</v>
      </c>
      <c r="D12" s="479">
        <v>38</v>
      </c>
      <c r="E12" s="479">
        <v>425</v>
      </c>
      <c r="F12" s="479">
        <v>10</v>
      </c>
      <c r="G12" s="479">
        <v>7</v>
      </c>
      <c r="H12" s="299">
        <f t="shared" si="0"/>
        <v>487</v>
      </c>
      <c r="I12" s="292" t="s">
        <v>363</v>
      </c>
    </row>
    <row r="13" spans="1:9" ht="30.75" customHeight="1" thickBot="1" x14ac:dyDescent="0.25">
      <c r="A13" s="293" t="s">
        <v>364</v>
      </c>
      <c r="B13" s="479">
        <v>3</v>
      </c>
      <c r="C13" s="479">
        <v>0</v>
      </c>
      <c r="D13" s="479">
        <v>29</v>
      </c>
      <c r="E13" s="479">
        <v>15</v>
      </c>
      <c r="F13" s="479">
        <v>2</v>
      </c>
      <c r="G13" s="479">
        <v>4</v>
      </c>
      <c r="H13" s="299">
        <f t="shared" si="0"/>
        <v>53</v>
      </c>
      <c r="I13" s="294" t="s">
        <v>365</v>
      </c>
    </row>
    <row r="14" spans="1:9" ht="30.75" customHeight="1" thickBot="1" x14ac:dyDescent="0.25">
      <c r="A14" s="300" t="s">
        <v>366</v>
      </c>
      <c r="B14" s="480">
        <v>1</v>
      </c>
      <c r="C14" s="480">
        <v>1</v>
      </c>
      <c r="D14" s="480">
        <v>44</v>
      </c>
      <c r="E14" s="480">
        <v>18</v>
      </c>
      <c r="F14" s="480">
        <v>7</v>
      </c>
      <c r="G14" s="480">
        <v>14</v>
      </c>
      <c r="H14" s="299">
        <f t="shared" si="0"/>
        <v>85</v>
      </c>
      <c r="I14" s="301" t="s">
        <v>367</v>
      </c>
    </row>
    <row r="15" spans="1:9" ht="26.25" customHeight="1" x14ac:dyDescent="0.2">
      <c r="A15" s="346" t="s">
        <v>0</v>
      </c>
      <c r="B15" s="438">
        <f>SUM(B9:B14)</f>
        <v>1926</v>
      </c>
      <c r="C15" s="438">
        <f t="shared" ref="C15:G15" si="1">SUM(C9:C14)</f>
        <v>133</v>
      </c>
      <c r="D15" s="438">
        <f t="shared" si="1"/>
        <v>1081</v>
      </c>
      <c r="E15" s="438">
        <f t="shared" si="1"/>
        <v>624</v>
      </c>
      <c r="F15" s="438">
        <f t="shared" si="1"/>
        <v>101</v>
      </c>
      <c r="G15" s="438">
        <f t="shared" si="1"/>
        <v>77</v>
      </c>
      <c r="H15" s="438">
        <f t="shared" ref="H15" si="2">SUM(H9:H14)</f>
        <v>3942</v>
      </c>
      <c r="I15" s="439" t="s">
        <v>1</v>
      </c>
    </row>
    <row r="18" spans="1:5" ht="13.5" thickBot="1" x14ac:dyDescent="0.25"/>
    <row r="19" spans="1:5" ht="13.5" thickTop="1" x14ac:dyDescent="0.2">
      <c r="A19" s="435" t="s">
        <v>520</v>
      </c>
      <c r="B19" s="433" t="s">
        <v>519</v>
      </c>
      <c r="C19" s="434" t="s">
        <v>51</v>
      </c>
    </row>
    <row r="20" spans="1:5" ht="25.5" x14ac:dyDescent="0.2">
      <c r="A20" s="302" t="s">
        <v>52</v>
      </c>
      <c r="B20" s="436">
        <f t="shared" ref="B20:B25" si="3">H9</f>
        <v>2069</v>
      </c>
      <c r="C20" s="338">
        <f>B15</f>
        <v>1926</v>
      </c>
      <c r="E20" s="359">
        <f>B20/B26*100</f>
        <v>52.486047691527148</v>
      </c>
    </row>
    <row r="21" spans="1:5" ht="38.25" x14ac:dyDescent="0.2">
      <c r="A21" s="302" t="s">
        <v>421</v>
      </c>
      <c r="B21" s="436">
        <f t="shared" si="3"/>
        <v>108</v>
      </c>
      <c r="C21" s="338">
        <f>C15</f>
        <v>133</v>
      </c>
      <c r="E21" s="359">
        <f>B21/B26*100</f>
        <v>2.7397260273972601</v>
      </c>
    </row>
    <row r="22" spans="1:5" ht="25.5" x14ac:dyDescent="0.2">
      <c r="A22" s="302" t="s">
        <v>521</v>
      </c>
      <c r="B22" s="436">
        <f t="shared" si="3"/>
        <v>1140</v>
      </c>
      <c r="C22" s="338">
        <f>D15</f>
        <v>1081</v>
      </c>
      <c r="E22" s="359">
        <f>B22/B26*100</f>
        <v>28.919330289193301</v>
      </c>
    </row>
    <row r="23" spans="1:5" ht="25.5" x14ac:dyDescent="0.2">
      <c r="A23" s="302" t="s">
        <v>422</v>
      </c>
      <c r="B23" s="436">
        <f t="shared" si="3"/>
        <v>487</v>
      </c>
      <c r="C23" s="338">
        <f>E15</f>
        <v>624</v>
      </c>
      <c r="E23" s="359">
        <f>B23/B26*100</f>
        <v>12.354134956874683</v>
      </c>
    </row>
    <row r="24" spans="1:5" ht="25.5" x14ac:dyDescent="0.2">
      <c r="A24" s="302" t="s">
        <v>423</v>
      </c>
      <c r="B24" s="436">
        <f t="shared" si="3"/>
        <v>53</v>
      </c>
      <c r="C24" s="338">
        <f>F15</f>
        <v>101</v>
      </c>
      <c r="E24" s="359">
        <f>B24/B26*100</f>
        <v>1.3444951801116183</v>
      </c>
    </row>
    <row r="25" spans="1:5" ht="26.25" thickBot="1" x14ac:dyDescent="0.25">
      <c r="A25" s="303" t="s">
        <v>54</v>
      </c>
      <c r="B25" s="436">
        <f t="shared" si="3"/>
        <v>85</v>
      </c>
      <c r="C25" s="338">
        <f>G15</f>
        <v>77</v>
      </c>
      <c r="E25" s="359">
        <f>B25/B26*100</f>
        <v>2.1562658548959917</v>
      </c>
    </row>
    <row r="26" spans="1:5" ht="13.5" thickTop="1" x14ac:dyDescent="0.2">
      <c r="A26" s="302"/>
      <c r="B26" s="338">
        <f>SUM(B20:B25)</f>
        <v>3942</v>
      </c>
      <c r="C26" s="338">
        <f>SUM(C20:C25)</f>
        <v>3942</v>
      </c>
      <c r="E26" s="359">
        <f>SUM(E20:E25)</f>
        <v>100.00000000000001</v>
      </c>
    </row>
    <row r="27" spans="1:5" x14ac:dyDescent="0.2">
      <c r="A27" s="302"/>
    </row>
    <row r="28" spans="1:5" x14ac:dyDescent="0.2">
      <c r="A28" s="302"/>
    </row>
    <row r="29" spans="1:5" x14ac:dyDescent="0.2">
      <c r="A29" s="302"/>
    </row>
    <row r="30" spans="1:5" ht="13.5" thickBot="1" x14ac:dyDescent="0.25">
      <c r="A30" s="303"/>
    </row>
    <row r="31" spans="1:5" ht="13.5" thickTop="1" x14ac:dyDescent="0.2"/>
  </sheetData>
  <mergeCells count="7">
    <mergeCell ref="A1:I1"/>
    <mergeCell ref="A3:I3"/>
    <mergeCell ref="A4:I4"/>
    <mergeCell ref="A7:A8"/>
    <mergeCell ref="B7:H7"/>
    <mergeCell ref="I7:I8"/>
    <mergeCell ref="A2:I2"/>
  </mergeCells>
  <printOptions horizontalCentered="1" verticalCentered="1"/>
  <pageMargins left="0" right="0" top="0" bottom="0" header="0" footer="0"/>
  <pageSetup paperSize="9" scale="87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rightToLeft="1" view="pageBreakPreview" zoomScaleNormal="100" zoomScaleSheetLayoutView="100" workbookViewId="0">
      <selection activeCell="C11" sqref="C11"/>
    </sheetView>
  </sheetViews>
  <sheetFormatPr defaultColWidth="9.140625" defaultRowHeight="12.75" x14ac:dyDescent="0.2"/>
  <cols>
    <col min="1" max="1" width="42.85546875" style="31" customWidth="1"/>
    <col min="2" max="2" width="2.5703125" style="31" customWidth="1"/>
    <col min="3" max="3" width="41" style="32" customWidth="1"/>
    <col min="4" max="4" width="3.140625" style="31" customWidth="1"/>
    <col min="5" max="16384" width="9.140625" style="31"/>
  </cols>
  <sheetData>
    <row r="1" spans="1:3" ht="59.25" customHeight="1" x14ac:dyDescent="0.2">
      <c r="A1" s="217"/>
      <c r="B1" s="217"/>
      <c r="C1" s="218"/>
    </row>
    <row r="2" spans="1:3" s="33" customFormat="1" ht="27" x14ac:dyDescent="0.2">
      <c r="A2" s="219" t="s">
        <v>103</v>
      </c>
      <c r="B2" s="220"/>
      <c r="C2" s="221" t="s">
        <v>104</v>
      </c>
    </row>
    <row r="3" spans="1:3" ht="28.5" customHeight="1" x14ac:dyDescent="0.2">
      <c r="A3" s="219" t="s">
        <v>105</v>
      </c>
      <c r="B3" s="217"/>
      <c r="C3" s="222" t="s">
        <v>106</v>
      </c>
    </row>
    <row r="4" spans="1:3" ht="15.75" x14ac:dyDescent="0.2">
      <c r="A4" s="223"/>
      <c r="B4" s="217"/>
      <c r="C4" s="218"/>
    </row>
    <row r="5" spans="1:3" s="34" customFormat="1" ht="75" x14ac:dyDescent="0.2">
      <c r="A5" s="224" t="s">
        <v>107</v>
      </c>
      <c r="B5" s="225"/>
      <c r="C5" s="226" t="s">
        <v>108</v>
      </c>
    </row>
    <row r="6" spans="1:3" s="34" customFormat="1" ht="11.25" customHeight="1" x14ac:dyDescent="0.2">
      <c r="A6" s="227"/>
      <c r="B6" s="225"/>
      <c r="C6" s="228"/>
    </row>
    <row r="7" spans="1:3" s="34" customFormat="1" ht="75" x14ac:dyDescent="0.2">
      <c r="A7" s="224" t="s">
        <v>109</v>
      </c>
      <c r="B7" s="225"/>
      <c r="C7" s="226" t="s">
        <v>110</v>
      </c>
    </row>
    <row r="8" spans="1:3" s="34" customFormat="1" ht="11.25" customHeight="1" x14ac:dyDescent="0.2">
      <c r="A8" s="227"/>
      <c r="B8" s="225"/>
      <c r="C8" s="228"/>
    </row>
    <row r="9" spans="1:3" s="34" customFormat="1" ht="63.75" x14ac:dyDescent="0.2">
      <c r="A9" s="229" t="s">
        <v>111</v>
      </c>
      <c r="B9" s="230"/>
      <c r="C9" s="226" t="s">
        <v>351</v>
      </c>
    </row>
    <row r="10" spans="1:3" s="34" customFormat="1" ht="11.25" customHeight="1" x14ac:dyDescent="0.2">
      <c r="A10" s="227"/>
      <c r="B10" s="225"/>
      <c r="C10" s="228"/>
    </row>
    <row r="11" spans="1:3" s="34" customFormat="1" ht="56.25" x14ac:dyDescent="0.2">
      <c r="A11" s="229" t="s">
        <v>583</v>
      </c>
      <c r="B11" s="225"/>
      <c r="C11" s="226" t="s">
        <v>584</v>
      </c>
    </row>
    <row r="12" spans="1:3" s="34" customFormat="1" ht="30.75" customHeight="1" x14ac:dyDescent="0.5">
      <c r="A12" s="231" t="s">
        <v>112</v>
      </c>
      <c r="B12" s="230"/>
      <c r="C12" s="232" t="s">
        <v>113</v>
      </c>
    </row>
    <row r="13" spans="1:3" s="34" customFormat="1" ht="44.25" customHeight="1" x14ac:dyDescent="0.2">
      <c r="A13" s="224" t="s">
        <v>349</v>
      </c>
      <c r="B13" s="230"/>
      <c r="C13" s="226" t="s">
        <v>350</v>
      </c>
    </row>
    <row r="14" spans="1:3" s="34" customFormat="1" ht="57" customHeight="1" x14ac:dyDescent="0.2">
      <c r="A14" s="35"/>
      <c r="B14" s="36"/>
      <c r="C14" s="37"/>
    </row>
  </sheetData>
  <printOptions horizontalCentered="1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10863-41A7-4EAE-BEA9-62167BF1EB75}">
  <dimension ref="A1:U15"/>
  <sheetViews>
    <sheetView rightToLeft="1" view="pageBreakPreview" zoomScaleNormal="100" zoomScaleSheetLayoutView="100" workbookViewId="0">
      <selection activeCell="A6" sqref="A6:Q6"/>
    </sheetView>
  </sheetViews>
  <sheetFormatPr defaultColWidth="9.140625" defaultRowHeight="12.75" x14ac:dyDescent="0.2"/>
  <cols>
    <col min="1" max="1" width="24.28515625" style="25" customWidth="1"/>
    <col min="2" max="3" width="6.42578125" style="25" customWidth="1"/>
    <col min="4" max="4" width="8.5703125" style="25" customWidth="1"/>
    <col min="5" max="14" width="6.42578125" style="25" customWidth="1"/>
    <col min="15" max="15" width="7.42578125" style="25" customWidth="1"/>
    <col min="16" max="16" width="9.42578125" style="25" customWidth="1"/>
    <col min="17" max="17" width="25.7109375" style="25" customWidth="1"/>
    <col min="18" max="16384" width="9.140625" style="25"/>
  </cols>
  <sheetData>
    <row r="1" spans="1:21" ht="21.75" customHeight="1" x14ac:dyDescent="0.25">
      <c r="A1" s="669" t="s">
        <v>41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304"/>
      <c r="S1" s="304"/>
    </row>
    <row r="2" spans="1:21" ht="18" customHeight="1" x14ac:dyDescent="0.25">
      <c r="A2" s="677">
        <v>2022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304"/>
      <c r="S2" s="304"/>
    </row>
    <row r="3" spans="1:21" ht="15.75" customHeight="1" x14ac:dyDescent="0.25">
      <c r="A3" s="671" t="s">
        <v>537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305"/>
      <c r="S3" s="305"/>
    </row>
    <row r="4" spans="1:21" ht="18" customHeight="1" x14ac:dyDescent="0.25">
      <c r="A4" s="671">
        <v>2022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306"/>
      <c r="S4" s="306"/>
      <c r="T4" s="306"/>
      <c r="U4" s="306"/>
    </row>
    <row r="5" spans="1:21" ht="15.75" x14ac:dyDescent="0.25">
      <c r="A5" s="671"/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</row>
    <row r="6" spans="1:21" s="288" customFormat="1" ht="15.75" x14ac:dyDescent="0.2">
      <c r="A6" s="307" t="s">
        <v>480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9" t="s">
        <v>481</v>
      </c>
    </row>
    <row r="7" spans="1:21" ht="26.25" customHeight="1" thickBot="1" x14ac:dyDescent="0.25">
      <c r="A7" s="685" t="s">
        <v>411</v>
      </c>
      <c r="B7" s="674" t="s">
        <v>424</v>
      </c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674"/>
      <c r="P7" s="674"/>
      <c r="Q7" s="687" t="s">
        <v>412</v>
      </c>
    </row>
    <row r="8" spans="1:21" ht="57" customHeight="1" x14ac:dyDescent="0.2">
      <c r="A8" s="686" t="s">
        <v>411</v>
      </c>
      <c r="B8" s="310">
        <v>-20</v>
      </c>
      <c r="C8" s="310" t="s">
        <v>186</v>
      </c>
      <c r="D8" s="310" t="s">
        <v>185</v>
      </c>
      <c r="E8" s="310" t="s">
        <v>184</v>
      </c>
      <c r="F8" s="310" t="s">
        <v>183</v>
      </c>
      <c r="G8" s="310" t="s">
        <v>182</v>
      </c>
      <c r="H8" s="310" t="s">
        <v>221</v>
      </c>
      <c r="I8" s="310" t="s">
        <v>220</v>
      </c>
      <c r="J8" s="310" t="s">
        <v>219</v>
      </c>
      <c r="K8" s="310" t="s">
        <v>218</v>
      </c>
      <c r="L8" s="310" t="s">
        <v>233</v>
      </c>
      <c r="M8" s="310" t="s">
        <v>231</v>
      </c>
      <c r="N8" s="310" t="s">
        <v>425</v>
      </c>
      <c r="O8" s="311" t="s">
        <v>426</v>
      </c>
      <c r="P8" s="312" t="s">
        <v>427</v>
      </c>
      <c r="Q8" s="688"/>
    </row>
    <row r="9" spans="1:21" ht="28.5" customHeight="1" thickBot="1" x14ac:dyDescent="0.25">
      <c r="A9" s="313" t="s">
        <v>358</v>
      </c>
      <c r="B9" s="481">
        <v>31</v>
      </c>
      <c r="C9" s="481">
        <v>479</v>
      </c>
      <c r="D9" s="481">
        <v>809</v>
      </c>
      <c r="E9" s="481">
        <v>362</v>
      </c>
      <c r="F9" s="481">
        <v>149</v>
      </c>
      <c r="G9" s="481">
        <v>74</v>
      </c>
      <c r="H9" s="481">
        <v>46</v>
      </c>
      <c r="I9" s="481">
        <v>60</v>
      </c>
      <c r="J9" s="481">
        <v>25</v>
      </c>
      <c r="K9" s="481">
        <v>24</v>
      </c>
      <c r="L9" s="481">
        <v>6</v>
      </c>
      <c r="M9" s="481">
        <v>1</v>
      </c>
      <c r="N9" s="481">
        <v>3</v>
      </c>
      <c r="O9" s="481">
        <v>0</v>
      </c>
      <c r="P9" s="314">
        <f>SUM(B9:O9)</f>
        <v>2069</v>
      </c>
      <c r="Q9" s="315" t="s">
        <v>428</v>
      </c>
    </row>
    <row r="10" spans="1:21" ht="28.5" customHeight="1" thickBot="1" x14ac:dyDescent="0.25">
      <c r="A10" s="316" t="s">
        <v>360</v>
      </c>
      <c r="B10" s="482">
        <v>4</v>
      </c>
      <c r="C10" s="482">
        <v>15</v>
      </c>
      <c r="D10" s="482">
        <v>20</v>
      </c>
      <c r="E10" s="482">
        <v>30</v>
      </c>
      <c r="F10" s="482">
        <v>18</v>
      </c>
      <c r="G10" s="482">
        <v>13</v>
      </c>
      <c r="H10" s="482">
        <v>4</v>
      </c>
      <c r="I10" s="482">
        <v>0</v>
      </c>
      <c r="J10" s="482">
        <v>2</v>
      </c>
      <c r="K10" s="482">
        <v>1</v>
      </c>
      <c r="L10" s="482">
        <v>1</v>
      </c>
      <c r="M10" s="482">
        <v>0</v>
      </c>
      <c r="N10" s="482">
        <v>0</v>
      </c>
      <c r="O10" s="482">
        <v>0</v>
      </c>
      <c r="P10" s="314">
        <f t="shared" ref="P10:P14" si="0">SUM(B10:O10)</f>
        <v>108</v>
      </c>
      <c r="Q10" s="317" t="s">
        <v>368</v>
      </c>
    </row>
    <row r="11" spans="1:21" ht="28.5" customHeight="1" thickBot="1" x14ac:dyDescent="0.25">
      <c r="A11" s="316" t="s">
        <v>420</v>
      </c>
      <c r="B11" s="482">
        <v>8</v>
      </c>
      <c r="C11" s="482">
        <v>86</v>
      </c>
      <c r="D11" s="482">
        <v>307</v>
      </c>
      <c r="E11" s="482">
        <v>292</v>
      </c>
      <c r="F11" s="482">
        <v>221</v>
      </c>
      <c r="G11" s="482">
        <v>116</v>
      </c>
      <c r="H11" s="482">
        <v>52</v>
      </c>
      <c r="I11" s="482">
        <v>24</v>
      </c>
      <c r="J11" s="482">
        <v>25</v>
      </c>
      <c r="K11" s="482">
        <v>8</v>
      </c>
      <c r="L11" s="482">
        <v>1</v>
      </c>
      <c r="M11" s="482">
        <v>0</v>
      </c>
      <c r="N11" s="482">
        <v>0</v>
      </c>
      <c r="O11" s="482">
        <v>0</v>
      </c>
      <c r="P11" s="314">
        <f t="shared" si="0"/>
        <v>1140</v>
      </c>
      <c r="Q11" s="317" t="s">
        <v>361</v>
      </c>
    </row>
    <row r="12" spans="1:21" ht="28.5" customHeight="1" thickBot="1" x14ac:dyDescent="0.25">
      <c r="A12" s="291" t="s">
        <v>429</v>
      </c>
      <c r="B12" s="482">
        <v>10</v>
      </c>
      <c r="C12" s="482">
        <v>109</v>
      </c>
      <c r="D12" s="482">
        <v>183</v>
      </c>
      <c r="E12" s="482">
        <v>97</v>
      </c>
      <c r="F12" s="482">
        <v>50</v>
      </c>
      <c r="G12" s="482">
        <v>15</v>
      </c>
      <c r="H12" s="482">
        <v>10</v>
      </c>
      <c r="I12" s="482">
        <v>8</v>
      </c>
      <c r="J12" s="482">
        <v>4</v>
      </c>
      <c r="K12" s="482">
        <v>1</v>
      </c>
      <c r="L12" s="482">
        <v>0</v>
      </c>
      <c r="M12" s="482">
        <v>0</v>
      </c>
      <c r="N12" s="482">
        <v>0</v>
      </c>
      <c r="O12" s="482">
        <v>0</v>
      </c>
      <c r="P12" s="314">
        <f t="shared" si="0"/>
        <v>487</v>
      </c>
      <c r="Q12" s="317" t="s">
        <v>363</v>
      </c>
    </row>
    <row r="13" spans="1:21" ht="28.5" customHeight="1" thickBot="1" x14ac:dyDescent="0.25">
      <c r="A13" s="293" t="s">
        <v>430</v>
      </c>
      <c r="B13" s="482">
        <v>2</v>
      </c>
      <c r="C13" s="482">
        <v>2</v>
      </c>
      <c r="D13" s="482">
        <v>13</v>
      </c>
      <c r="E13" s="482">
        <v>4</v>
      </c>
      <c r="F13" s="482">
        <v>9</v>
      </c>
      <c r="G13" s="482">
        <v>8</v>
      </c>
      <c r="H13" s="482">
        <v>8</v>
      </c>
      <c r="I13" s="482">
        <v>2</v>
      </c>
      <c r="J13" s="482">
        <v>4</v>
      </c>
      <c r="K13" s="482">
        <v>1</v>
      </c>
      <c r="L13" s="482">
        <v>0</v>
      </c>
      <c r="M13" s="482">
        <v>0</v>
      </c>
      <c r="N13" s="482">
        <v>0</v>
      </c>
      <c r="O13" s="482">
        <v>0</v>
      </c>
      <c r="P13" s="314">
        <f t="shared" si="0"/>
        <v>53</v>
      </c>
      <c r="Q13" s="317" t="s">
        <v>431</v>
      </c>
    </row>
    <row r="14" spans="1:21" ht="28.5" customHeight="1" x14ac:dyDescent="0.2">
      <c r="A14" s="300" t="s">
        <v>432</v>
      </c>
      <c r="B14" s="483">
        <v>2</v>
      </c>
      <c r="C14" s="483">
        <v>6</v>
      </c>
      <c r="D14" s="483">
        <v>25</v>
      </c>
      <c r="E14" s="483">
        <v>19</v>
      </c>
      <c r="F14" s="483">
        <v>13</v>
      </c>
      <c r="G14" s="483">
        <v>9</v>
      </c>
      <c r="H14" s="483">
        <v>9</v>
      </c>
      <c r="I14" s="483">
        <v>1</v>
      </c>
      <c r="J14" s="483">
        <v>0</v>
      </c>
      <c r="K14" s="483">
        <v>1</v>
      </c>
      <c r="L14" s="483">
        <v>0</v>
      </c>
      <c r="M14" s="483">
        <v>0</v>
      </c>
      <c r="N14" s="483">
        <v>0</v>
      </c>
      <c r="O14" s="483">
        <v>0</v>
      </c>
      <c r="P14" s="318">
        <f t="shared" si="0"/>
        <v>85</v>
      </c>
      <c r="Q14" s="319" t="s">
        <v>367</v>
      </c>
    </row>
    <row r="15" spans="1:21" ht="27.75" customHeight="1" x14ac:dyDescent="0.2">
      <c r="A15" s="484" t="s">
        <v>0</v>
      </c>
      <c r="B15" s="477">
        <f>SUBTOTAL(109,Table_Default__XLS_TAB_9[AGE_LEVEL_LESS_20])</f>
        <v>57</v>
      </c>
      <c r="C15" s="477">
        <f>SUBTOTAL(109,Table_Default__XLS_TAB_9[AGE_LEVEL_20_24])</f>
        <v>697</v>
      </c>
      <c r="D15" s="477">
        <f>SUBTOTAL(109,Table_Default__XLS_TAB_9[AGE_LEVEL_25_29])</f>
        <v>1357</v>
      </c>
      <c r="E15" s="477">
        <f>SUBTOTAL(109,Table_Default__XLS_TAB_9[AGE_LEVEL_30_34])</f>
        <v>804</v>
      </c>
      <c r="F15" s="477">
        <f>SUBTOTAL(109,Table_Default__XLS_TAB_9[AGE_LEVEL_35_39])</f>
        <v>460</v>
      </c>
      <c r="G15" s="477">
        <f>SUBTOTAL(109,Table_Default__XLS_TAB_9[AGE_LEVEL_40_44])</f>
        <v>235</v>
      </c>
      <c r="H15" s="477">
        <f>SUBTOTAL(109,Table_Default__XLS_TAB_9[AGE_LEVEL_45_49])</f>
        <v>129</v>
      </c>
      <c r="I15" s="477">
        <f>SUBTOTAL(109,Table_Default__XLS_TAB_9[AGE_LEVEL_50_54])</f>
        <v>95</v>
      </c>
      <c r="J15" s="477">
        <f>SUBTOTAL(109,Table_Default__XLS_TAB_9[AGE_LEVEL_55_59])</f>
        <v>60</v>
      </c>
      <c r="K15" s="477">
        <f>SUBTOTAL(109,Table_Default__XLS_TAB_9[AGE_LEVEL_60_64])</f>
        <v>36</v>
      </c>
      <c r="L15" s="477">
        <f>SUBTOTAL(109,Table_Default__XLS_TAB_9[AGE_LEVEL_65_70])</f>
        <v>8</v>
      </c>
      <c r="M15" s="477">
        <f>SUBTOTAL(109,Table_Default__XLS_TAB_9[AGE_LEVEL_70_74])</f>
        <v>1</v>
      </c>
      <c r="N15" s="477">
        <f>SUBTOTAL(109,Table_Default__XLS_TAB_9[AGE_LEVEL_75])</f>
        <v>3</v>
      </c>
      <c r="O15" s="477">
        <f>SUBTOTAL(109,Table_Default__XLS_TAB_9[AGE_LEVEL_NOT_STATED])</f>
        <v>0</v>
      </c>
      <c r="P15" s="477">
        <f>SUBTOTAL(109,Table_Default__XLS_TAB_9[TOTAL])</f>
        <v>3942</v>
      </c>
      <c r="Q15" s="485" t="s">
        <v>1</v>
      </c>
    </row>
  </sheetData>
  <mergeCells count="8">
    <mergeCell ref="A1:Q1"/>
    <mergeCell ref="A3:Q3"/>
    <mergeCell ref="A4:Q4"/>
    <mergeCell ref="A5:Q5"/>
    <mergeCell ref="A7:A8"/>
    <mergeCell ref="B7:P7"/>
    <mergeCell ref="Q7:Q8"/>
    <mergeCell ref="A2:Q2"/>
  </mergeCells>
  <printOptions horizontalCentered="1" verticalCentered="1"/>
  <pageMargins left="0" right="0" top="0" bottom="0" header="0" footer="0"/>
  <pageSetup paperSize="9" scale="88" orientation="landscape" r:id="rId1"/>
  <headerFooter alignWithMargins="0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269A0-6C68-4370-81A8-6DCCF031AD99}">
  <dimension ref="A1:R15"/>
  <sheetViews>
    <sheetView rightToLeft="1" view="pageBreakPreview" zoomScaleNormal="100" zoomScaleSheetLayoutView="100" workbookViewId="0">
      <selection activeCell="A6" sqref="A6:N6"/>
    </sheetView>
  </sheetViews>
  <sheetFormatPr defaultColWidth="9.140625" defaultRowHeight="12.75" x14ac:dyDescent="0.2"/>
  <cols>
    <col min="1" max="1" width="20.28515625" style="25" customWidth="1"/>
    <col min="2" max="2" width="7.85546875" style="25" customWidth="1"/>
    <col min="3" max="3" width="9" style="25" customWidth="1"/>
    <col min="4" max="4" width="9.42578125" style="25" customWidth="1"/>
    <col min="5" max="6" width="6.85546875" style="25" customWidth="1"/>
    <col min="7" max="8" width="6.7109375" style="25" customWidth="1"/>
    <col min="9" max="9" width="6.85546875" style="25" customWidth="1"/>
    <col min="10" max="10" width="5.85546875" style="25" customWidth="1"/>
    <col min="11" max="11" width="5.28515625" style="25" customWidth="1"/>
    <col min="12" max="12" width="7.140625" style="25" customWidth="1"/>
    <col min="13" max="13" width="9.42578125" style="25" customWidth="1"/>
    <col min="14" max="14" width="26.7109375" style="25" customWidth="1"/>
    <col min="15" max="16384" width="9.140625" style="25"/>
  </cols>
  <sheetData>
    <row r="1" spans="1:18" ht="21.75" customHeight="1" x14ac:dyDescent="0.25">
      <c r="A1" s="669" t="s">
        <v>42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304"/>
      <c r="P1" s="304"/>
    </row>
    <row r="2" spans="1:18" ht="18" customHeight="1" x14ac:dyDescent="0.25">
      <c r="A2" s="677">
        <v>2022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304"/>
      <c r="P2" s="304"/>
    </row>
    <row r="3" spans="1:18" ht="15.75" customHeight="1" x14ac:dyDescent="0.25">
      <c r="A3" s="671" t="s">
        <v>538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305"/>
      <c r="P3" s="305"/>
    </row>
    <row r="4" spans="1:18" ht="18" customHeight="1" x14ac:dyDescent="0.25">
      <c r="A4" s="671">
        <v>2022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306"/>
      <c r="P4" s="306"/>
      <c r="Q4" s="306"/>
      <c r="R4" s="306"/>
    </row>
    <row r="5" spans="1:18" ht="15.75" x14ac:dyDescent="0.25">
      <c r="A5" s="671"/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</row>
    <row r="6" spans="1:18" s="288" customFormat="1" ht="15.75" x14ac:dyDescent="0.2">
      <c r="A6" s="307" t="s">
        <v>482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9" t="s">
        <v>483</v>
      </c>
    </row>
    <row r="7" spans="1:18" ht="26.25" customHeight="1" thickBot="1" x14ac:dyDescent="0.25">
      <c r="A7" s="685" t="s">
        <v>433</v>
      </c>
      <c r="B7" s="689" t="s">
        <v>434</v>
      </c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1"/>
      <c r="N7" s="687" t="s">
        <v>435</v>
      </c>
    </row>
    <row r="8" spans="1:18" ht="42" customHeight="1" x14ac:dyDescent="0.2">
      <c r="A8" s="686" t="s">
        <v>411</v>
      </c>
      <c r="B8" s="310">
        <v>-20</v>
      </c>
      <c r="C8" s="310" t="s">
        <v>186</v>
      </c>
      <c r="D8" s="310" t="s">
        <v>185</v>
      </c>
      <c r="E8" s="310" t="s">
        <v>184</v>
      </c>
      <c r="F8" s="310" t="s">
        <v>183</v>
      </c>
      <c r="G8" s="310" t="s">
        <v>182</v>
      </c>
      <c r="H8" s="310" t="s">
        <v>221</v>
      </c>
      <c r="I8" s="310" t="s">
        <v>220</v>
      </c>
      <c r="J8" s="310" t="s">
        <v>219</v>
      </c>
      <c r="K8" s="310" t="s">
        <v>436</v>
      </c>
      <c r="L8" s="311" t="s">
        <v>426</v>
      </c>
      <c r="M8" s="312" t="s">
        <v>427</v>
      </c>
      <c r="N8" s="688"/>
    </row>
    <row r="9" spans="1:18" ht="28.5" customHeight="1" thickBot="1" x14ac:dyDescent="0.25">
      <c r="A9" s="320" t="s">
        <v>358</v>
      </c>
      <c r="B9" s="481">
        <v>185</v>
      </c>
      <c r="C9" s="481">
        <v>767</v>
      </c>
      <c r="D9" s="481">
        <v>515</v>
      </c>
      <c r="E9" s="481">
        <v>222</v>
      </c>
      <c r="F9" s="481">
        <v>110</v>
      </c>
      <c r="G9" s="481">
        <v>64</v>
      </c>
      <c r="H9" s="481">
        <v>34</v>
      </c>
      <c r="I9" s="481">
        <v>15</v>
      </c>
      <c r="J9" s="481">
        <v>4</v>
      </c>
      <c r="K9" s="481">
        <v>2</v>
      </c>
      <c r="L9" s="481">
        <v>8</v>
      </c>
      <c r="M9" s="314">
        <f>SUM(B9:L9)</f>
        <v>1926</v>
      </c>
      <c r="N9" s="315" t="s">
        <v>428</v>
      </c>
    </row>
    <row r="10" spans="1:18" ht="28.5" customHeight="1" thickBot="1" x14ac:dyDescent="0.25">
      <c r="A10" s="321" t="s">
        <v>360</v>
      </c>
      <c r="B10" s="482">
        <v>21</v>
      </c>
      <c r="C10" s="482">
        <v>33</v>
      </c>
      <c r="D10" s="482">
        <v>35</v>
      </c>
      <c r="E10" s="482">
        <v>21</v>
      </c>
      <c r="F10" s="482">
        <v>15</v>
      </c>
      <c r="G10" s="482">
        <v>3</v>
      </c>
      <c r="H10" s="482">
        <v>1</v>
      </c>
      <c r="I10" s="482">
        <v>0</v>
      </c>
      <c r="J10" s="482">
        <v>0</v>
      </c>
      <c r="K10" s="482">
        <v>0</v>
      </c>
      <c r="L10" s="482">
        <v>4</v>
      </c>
      <c r="M10" s="314">
        <f t="shared" ref="M10:M14" si="0">SUM(B10:L10)</f>
        <v>133</v>
      </c>
      <c r="N10" s="317" t="s">
        <v>368</v>
      </c>
    </row>
    <row r="11" spans="1:18" ht="28.5" customHeight="1" thickBot="1" x14ac:dyDescent="0.25">
      <c r="A11" s="321" t="s">
        <v>420</v>
      </c>
      <c r="B11" s="482">
        <v>48</v>
      </c>
      <c r="C11" s="482">
        <v>245</v>
      </c>
      <c r="D11" s="482">
        <v>329</v>
      </c>
      <c r="E11" s="482">
        <v>223</v>
      </c>
      <c r="F11" s="482">
        <v>112</v>
      </c>
      <c r="G11" s="482">
        <v>60</v>
      </c>
      <c r="H11" s="482">
        <v>34</v>
      </c>
      <c r="I11" s="482">
        <v>12</v>
      </c>
      <c r="J11" s="482">
        <v>6</v>
      </c>
      <c r="K11" s="482">
        <v>4</v>
      </c>
      <c r="L11" s="482">
        <v>8</v>
      </c>
      <c r="M11" s="314">
        <f t="shared" si="0"/>
        <v>1081</v>
      </c>
      <c r="N11" s="317" t="s">
        <v>361</v>
      </c>
    </row>
    <row r="12" spans="1:18" ht="28.5" customHeight="1" thickBot="1" x14ac:dyDescent="0.25">
      <c r="A12" s="291" t="s">
        <v>429</v>
      </c>
      <c r="B12" s="482">
        <v>50</v>
      </c>
      <c r="C12" s="482">
        <v>143</v>
      </c>
      <c r="D12" s="482">
        <v>195</v>
      </c>
      <c r="E12" s="482">
        <v>126</v>
      </c>
      <c r="F12" s="482">
        <v>67</v>
      </c>
      <c r="G12" s="482">
        <v>24</v>
      </c>
      <c r="H12" s="482">
        <v>9</v>
      </c>
      <c r="I12" s="482">
        <v>4</v>
      </c>
      <c r="J12" s="482">
        <v>0</v>
      </c>
      <c r="K12" s="482">
        <v>0</v>
      </c>
      <c r="L12" s="482">
        <v>6</v>
      </c>
      <c r="M12" s="314">
        <f t="shared" si="0"/>
        <v>624</v>
      </c>
      <c r="N12" s="317" t="s">
        <v>363</v>
      </c>
    </row>
    <row r="13" spans="1:18" ht="28.5" customHeight="1" thickBot="1" x14ac:dyDescent="0.25">
      <c r="A13" s="293" t="s">
        <v>430</v>
      </c>
      <c r="B13" s="482">
        <v>4</v>
      </c>
      <c r="C13" s="482">
        <v>17</v>
      </c>
      <c r="D13" s="482">
        <v>30</v>
      </c>
      <c r="E13" s="482">
        <v>23</v>
      </c>
      <c r="F13" s="482">
        <v>9</v>
      </c>
      <c r="G13" s="482">
        <v>10</v>
      </c>
      <c r="H13" s="482">
        <v>3</v>
      </c>
      <c r="I13" s="482">
        <v>0</v>
      </c>
      <c r="J13" s="482">
        <v>0</v>
      </c>
      <c r="K13" s="482">
        <v>0</v>
      </c>
      <c r="L13" s="482">
        <v>5</v>
      </c>
      <c r="M13" s="314">
        <f t="shared" si="0"/>
        <v>101</v>
      </c>
      <c r="N13" s="317" t="s">
        <v>431</v>
      </c>
    </row>
    <row r="14" spans="1:18" ht="28.5" customHeight="1" x14ac:dyDescent="0.2">
      <c r="A14" s="300" t="s">
        <v>432</v>
      </c>
      <c r="B14" s="483">
        <v>3</v>
      </c>
      <c r="C14" s="483">
        <v>11</v>
      </c>
      <c r="D14" s="483">
        <v>20</v>
      </c>
      <c r="E14" s="483">
        <v>17</v>
      </c>
      <c r="F14" s="483">
        <v>9</v>
      </c>
      <c r="G14" s="483">
        <v>5</v>
      </c>
      <c r="H14" s="483">
        <v>7</v>
      </c>
      <c r="I14" s="483">
        <v>3</v>
      </c>
      <c r="J14" s="483">
        <v>0</v>
      </c>
      <c r="K14" s="483">
        <v>1</v>
      </c>
      <c r="L14" s="483">
        <v>1</v>
      </c>
      <c r="M14" s="318">
        <f t="shared" si="0"/>
        <v>77</v>
      </c>
      <c r="N14" s="319" t="s">
        <v>367</v>
      </c>
    </row>
    <row r="15" spans="1:18" ht="28.5" customHeight="1" x14ac:dyDescent="0.2">
      <c r="A15" s="486" t="s">
        <v>0</v>
      </c>
      <c r="B15" s="477">
        <f>SUBTOTAL(109,Table_Default__XLS_TAB_10[AGE_LEVEL_LESS_20])</f>
        <v>311</v>
      </c>
      <c r="C15" s="477">
        <f>SUBTOTAL(109,Table_Default__XLS_TAB_10[AGE_LEVEL_20_24])</f>
        <v>1216</v>
      </c>
      <c r="D15" s="477">
        <f>SUBTOTAL(109,Table_Default__XLS_TAB_10[AGE_LEVEL_25_29])</f>
        <v>1124</v>
      </c>
      <c r="E15" s="477">
        <f>SUBTOTAL(109,Table_Default__XLS_TAB_10[AGE_LEVEL_30_34])</f>
        <v>632</v>
      </c>
      <c r="F15" s="477">
        <f>SUBTOTAL(109,Table_Default__XLS_TAB_10[AGE_LEVEL_35_39])</f>
        <v>322</v>
      </c>
      <c r="G15" s="477">
        <f>SUBTOTAL(109,Table_Default__XLS_TAB_10[AGE_LEVEL_40_44])</f>
        <v>166</v>
      </c>
      <c r="H15" s="477">
        <f>SUBTOTAL(109,Table_Default__XLS_TAB_10[AGE_LEVEL_45_49])</f>
        <v>88</v>
      </c>
      <c r="I15" s="477">
        <f>SUBTOTAL(109,Table_Default__XLS_TAB_10[AGE_LEVEL_50_54])</f>
        <v>34</v>
      </c>
      <c r="J15" s="477">
        <f>SUBTOTAL(109,Table_Default__XLS_TAB_10[AGE_LEVEL_55_59])</f>
        <v>10</v>
      </c>
      <c r="K15" s="477">
        <f>SUBTOTAL(109,Table_Default__XLS_TAB_10[AGE_LEVEL_UP_60])</f>
        <v>7</v>
      </c>
      <c r="L15" s="477">
        <f>SUBTOTAL(109,Table_Default__XLS_TAB_10[AGE_LEVEL_NOT_STATED])</f>
        <v>32</v>
      </c>
      <c r="M15" s="477">
        <f>SUBTOTAL(109,Table_Default__XLS_TAB_10[TOTAL])</f>
        <v>3942</v>
      </c>
      <c r="N15" s="485" t="s">
        <v>1</v>
      </c>
    </row>
  </sheetData>
  <mergeCells count="8">
    <mergeCell ref="A1:N1"/>
    <mergeCell ref="A3:N3"/>
    <mergeCell ref="A4:N4"/>
    <mergeCell ref="A5:N5"/>
    <mergeCell ref="A7:A8"/>
    <mergeCell ref="B7:M7"/>
    <mergeCell ref="N7:N8"/>
    <mergeCell ref="A2:N2"/>
  </mergeCells>
  <printOptions horizontalCentered="1" verticalCentered="1"/>
  <pageMargins left="0" right="0" top="0" bottom="0" header="0" footer="0"/>
  <pageSetup paperSize="9" scale="98" orientation="landscape" r:id="rId1"/>
  <headerFooter alignWithMargins="0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D8EDA-B8CC-4F86-BE2E-0863B0C94EA6}">
  <dimension ref="A1:R24"/>
  <sheetViews>
    <sheetView rightToLeft="1" view="pageBreakPreview" zoomScaleNormal="100" zoomScaleSheetLayoutView="100" workbookViewId="0">
      <selection activeCell="A7" sqref="A7:N7"/>
    </sheetView>
  </sheetViews>
  <sheetFormatPr defaultColWidth="9.140625" defaultRowHeight="12.75" x14ac:dyDescent="0.2"/>
  <cols>
    <col min="1" max="1" width="24.28515625" style="25" customWidth="1"/>
    <col min="2" max="2" width="8.42578125" style="25" customWidth="1"/>
    <col min="3" max="3" width="8.85546875" style="25" customWidth="1"/>
    <col min="4" max="4" width="8.28515625" style="25" customWidth="1"/>
    <col min="5" max="5" width="9" style="25" customWidth="1"/>
    <col min="6" max="6" width="8.5703125" style="25" customWidth="1"/>
    <col min="7" max="7" width="7.7109375" style="25" customWidth="1"/>
    <col min="8" max="8" width="9" style="25" customWidth="1"/>
    <col min="9" max="9" width="7.28515625" style="25" customWidth="1"/>
    <col min="10" max="10" width="6.7109375" style="25" customWidth="1"/>
    <col min="11" max="11" width="7.42578125" style="25" customWidth="1"/>
    <col min="12" max="12" width="8.5703125" style="25" customWidth="1"/>
    <col min="13" max="13" width="9.42578125" style="25" customWidth="1"/>
    <col min="14" max="14" width="24.28515625" style="25" customWidth="1"/>
    <col min="15" max="16384" width="9.140625" style="25"/>
  </cols>
  <sheetData>
    <row r="1" spans="1:18" ht="21.75" customHeight="1" x14ac:dyDescent="0.25">
      <c r="A1" s="669" t="s">
        <v>43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</row>
    <row r="2" spans="1:18" ht="18" customHeight="1" x14ac:dyDescent="0.25">
      <c r="A2" s="677">
        <v>2022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</row>
    <row r="3" spans="1:18" ht="15.75" x14ac:dyDescent="0.25">
      <c r="A3" s="670" t="s">
        <v>44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</row>
    <row r="4" spans="1:18" ht="18" customHeight="1" x14ac:dyDescent="0.25">
      <c r="A4" s="671">
        <v>2022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306"/>
      <c r="P4" s="306"/>
      <c r="Q4" s="306"/>
      <c r="R4" s="306"/>
    </row>
    <row r="5" spans="1:18" ht="15.75" x14ac:dyDescent="0.25">
      <c r="A5" s="671"/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</row>
    <row r="6" spans="1:18" ht="15.75" x14ac:dyDescent="0.25">
      <c r="A6" s="322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</row>
    <row r="7" spans="1:18" s="288" customFormat="1" ht="15.75" x14ac:dyDescent="0.2">
      <c r="A7" s="307" t="s">
        <v>484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9" t="s">
        <v>485</v>
      </c>
    </row>
    <row r="8" spans="1:18" ht="26.25" customHeight="1" thickBot="1" x14ac:dyDescent="0.25">
      <c r="A8" s="685" t="s">
        <v>437</v>
      </c>
      <c r="B8" s="674" t="s">
        <v>438</v>
      </c>
      <c r="C8" s="674"/>
      <c r="D8" s="674"/>
      <c r="E8" s="674"/>
      <c r="F8" s="674"/>
      <c r="G8" s="674"/>
      <c r="H8" s="674"/>
      <c r="I8" s="674"/>
      <c r="J8" s="674"/>
      <c r="K8" s="674"/>
      <c r="L8" s="674"/>
      <c r="M8" s="674"/>
      <c r="N8" s="693" t="s">
        <v>439</v>
      </c>
    </row>
    <row r="9" spans="1:18" ht="39.75" customHeight="1" x14ac:dyDescent="0.2">
      <c r="A9" s="692"/>
      <c r="B9" s="323">
        <v>-20</v>
      </c>
      <c r="C9" s="323" t="s">
        <v>186</v>
      </c>
      <c r="D9" s="323" t="s">
        <v>185</v>
      </c>
      <c r="E9" s="323" t="s">
        <v>184</v>
      </c>
      <c r="F9" s="323" t="s">
        <v>183</v>
      </c>
      <c r="G9" s="323" t="s">
        <v>182</v>
      </c>
      <c r="H9" s="323" t="s">
        <v>221</v>
      </c>
      <c r="I9" s="323" t="s">
        <v>220</v>
      </c>
      <c r="J9" s="323" t="s">
        <v>219</v>
      </c>
      <c r="K9" s="323" t="s">
        <v>436</v>
      </c>
      <c r="L9" s="324" t="s">
        <v>426</v>
      </c>
      <c r="M9" s="325" t="s">
        <v>427</v>
      </c>
      <c r="N9" s="694"/>
    </row>
    <row r="10" spans="1:18" ht="18.75" customHeight="1" thickBot="1" x14ac:dyDescent="0.25">
      <c r="A10" s="326" t="s">
        <v>440</v>
      </c>
      <c r="B10" s="481">
        <v>23</v>
      </c>
      <c r="C10" s="481">
        <v>20</v>
      </c>
      <c r="D10" s="481">
        <v>5</v>
      </c>
      <c r="E10" s="481">
        <v>4</v>
      </c>
      <c r="F10" s="481">
        <v>2</v>
      </c>
      <c r="G10" s="481">
        <v>1</v>
      </c>
      <c r="H10" s="481">
        <v>0</v>
      </c>
      <c r="I10" s="481">
        <v>0</v>
      </c>
      <c r="J10" s="481">
        <v>0</v>
      </c>
      <c r="K10" s="481">
        <v>0</v>
      </c>
      <c r="L10" s="481">
        <v>2</v>
      </c>
      <c r="M10" s="314">
        <f>SUM(B10:L10)</f>
        <v>57</v>
      </c>
      <c r="N10" s="327" t="s">
        <v>440</v>
      </c>
    </row>
    <row r="11" spans="1:18" ht="18.75" customHeight="1" thickBot="1" x14ac:dyDescent="0.25">
      <c r="A11" s="328" t="s">
        <v>186</v>
      </c>
      <c r="B11" s="482">
        <v>185</v>
      </c>
      <c r="C11" s="482">
        <v>410</v>
      </c>
      <c r="D11" s="482">
        <v>84</v>
      </c>
      <c r="E11" s="482">
        <v>6</v>
      </c>
      <c r="F11" s="482">
        <v>4</v>
      </c>
      <c r="G11" s="482">
        <v>1</v>
      </c>
      <c r="H11" s="482">
        <v>1</v>
      </c>
      <c r="I11" s="482">
        <v>0</v>
      </c>
      <c r="J11" s="482">
        <v>0</v>
      </c>
      <c r="K11" s="482">
        <v>1</v>
      </c>
      <c r="L11" s="482">
        <v>5</v>
      </c>
      <c r="M11" s="314">
        <f t="shared" ref="M11:M23" si="0">SUM(B11:L11)</f>
        <v>697</v>
      </c>
      <c r="N11" s="329" t="s">
        <v>186</v>
      </c>
    </row>
    <row r="12" spans="1:18" ht="18.75" customHeight="1" thickBot="1" x14ac:dyDescent="0.25">
      <c r="A12" s="328" t="s">
        <v>185</v>
      </c>
      <c r="B12" s="482">
        <v>82</v>
      </c>
      <c r="C12" s="482">
        <v>603</v>
      </c>
      <c r="D12" s="482">
        <v>554</v>
      </c>
      <c r="E12" s="482">
        <v>83</v>
      </c>
      <c r="F12" s="482">
        <v>16</v>
      </c>
      <c r="G12" s="482">
        <v>6</v>
      </c>
      <c r="H12" s="482">
        <v>7</v>
      </c>
      <c r="I12" s="482">
        <v>0</v>
      </c>
      <c r="J12" s="482">
        <v>0</v>
      </c>
      <c r="K12" s="482">
        <v>0</v>
      </c>
      <c r="L12" s="482">
        <v>6</v>
      </c>
      <c r="M12" s="314">
        <f t="shared" si="0"/>
        <v>1357</v>
      </c>
      <c r="N12" s="329" t="s">
        <v>185</v>
      </c>
    </row>
    <row r="13" spans="1:18" ht="18.75" customHeight="1" thickBot="1" x14ac:dyDescent="0.25">
      <c r="A13" s="328" t="s">
        <v>184</v>
      </c>
      <c r="B13" s="482">
        <v>14</v>
      </c>
      <c r="C13" s="482">
        <v>138</v>
      </c>
      <c r="D13" s="482">
        <v>317</v>
      </c>
      <c r="E13" s="482">
        <v>243</v>
      </c>
      <c r="F13" s="482">
        <v>60</v>
      </c>
      <c r="G13" s="482">
        <v>15</v>
      </c>
      <c r="H13" s="482">
        <v>3</v>
      </c>
      <c r="I13" s="482">
        <v>1</v>
      </c>
      <c r="J13" s="482">
        <v>3</v>
      </c>
      <c r="K13" s="482">
        <v>1</v>
      </c>
      <c r="L13" s="482">
        <v>9</v>
      </c>
      <c r="M13" s="314">
        <f t="shared" si="0"/>
        <v>804</v>
      </c>
      <c r="N13" s="329" t="s">
        <v>184</v>
      </c>
    </row>
    <row r="14" spans="1:18" ht="18.75" customHeight="1" thickBot="1" x14ac:dyDescent="0.25">
      <c r="A14" s="328" t="s">
        <v>183</v>
      </c>
      <c r="B14" s="482">
        <v>5</v>
      </c>
      <c r="C14" s="482">
        <v>31</v>
      </c>
      <c r="D14" s="482">
        <v>107</v>
      </c>
      <c r="E14" s="482">
        <v>180</v>
      </c>
      <c r="F14" s="482">
        <v>87</v>
      </c>
      <c r="G14" s="482">
        <v>30</v>
      </c>
      <c r="H14" s="482">
        <v>12</v>
      </c>
      <c r="I14" s="482">
        <v>1</v>
      </c>
      <c r="J14" s="482">
        <v>1</v>
      </c>
      <c r="K14" s="482">
        <v>1</v>
      </c>
      <c r="L14" s="482">
        <v>5</v>
      </c>
      <c r="M14" s="314">
        <f t="shared" si="0"/>
        <v>460</v>
      </c>
      <c r="N14" s="329" t="s">
        <v>183</v>
      </c>
    </row>
    <row r="15" spans="1:18" ht="18.75" customHeight="1" thickBot="1" x14ac:dyDescent="0.25">
      <c r="A15" s="328" t="s">
        <v>182</v>
      </c>
      <c r="B15" s="482">
        <v>2</v>
      </c>
      <c r="C15" s="482">
        <v>11</v>
      </c>
      <c r="D15" s="482">
        <v>29</v>
      </c>
      <c r="E15" s="482">
        <v>66</v>
      </c>
      <c r="F15" s="482">
        <v>72</v>
      </c>
      <c r="G15" s="482">
        <v>34</v>
      </c>
      <c r="H15" s="482">
        <v>16</v>
      </c>
      <c r="I15" s="482">
        <v>4</v>
      </c>
      <c r="J15" s="482">
        <v>0</v>
      </c>
      <c r="K15" s="482">
        <v>1</v>
      </c>
      <c r="L15" s="482">
        <v>0</v>
      </c>
      <c r="M15" s="314">
        <f t="shared" si="0"/>
        <v>235</v>
      </c>
      <c r="N15" s="329" t="s">
        <v>182</v>
      </c>
    </row>
    <row r="16" spans="1:18" ht="18.75" customHeight="1" thickBot="1" x14ac:dyDescent="0.25">
      <c r="A16" s="328" t="s">
        <v>221</v>
      </c>
      <c r="B16" s="482">
        <v>0</v>
      </c>
      <c r="C16" s="482">
        <v>0</v>
      </c>
      <c r="D16" s="482">
        <v>14</v>
      </c>
      <c r="E16" s="482">
        <v>24</v>
      </c>
      <c r="F16" s="482">
        <v>37</v>
      </c>
      <c r="G16" s="482">
        <v>26</v>
      </c>
      <c r="H16" s="482">
        <v>18</v>
      </c>
      <c r="I16" s="482">
        <v>5</v>
      </c>
      <c r="J16" s="482">
        <v>1</v>
      </c>
      <c r="K16" s="482">
        <v>0</v>
      </c>
      <c r="L16" s="482">
        <v>4</v>
      </c>
      <c r="M16" s="314">
        <f t="shared" si="0"/>
        <v>129</v>
      </c>
      <c r="N16" s="329" t="s">
        <v>221</v>
      </c>
    </row>
    <row r="17" spans="1:14" ht="18.75" customHeight="1" thickBot="1" x14ac:dyDescent="0.25">
      <c r="A17" s="328" t="s">
        <v>220</v>
      </c>
      <c r="B17" s="482">
        <v>0</v>
      </c>
      <c r="C17" s="482">
        <v>1</v>
      </c>
      <c r="D17" s="482">
        <v>8</v>
      </c>
      <c r="E17" s="482">
        <v>12</v>
      </c>
      <c r="F17" s="482">
        <v>25</v>
      </c>
      <c r="G17" s="482">
        <v>25</v>
      </c>
      <c r="H17" s="482">
        <v>13</v>
      </c>
      <c r="I17" s="482">
        <v>10</v>
      </c>
      <c r="J17" s="482">
        <v>0</v>
      </c>
      <c r="K17" s="482">
        <v>0</v>
      </c>
      <c r="L17" s="482">
        <v>1</v>
      </c>
      <c r="M17" s="314">
        <f t="shared" si="0"/>
        <v>95</v>
      </c>
      <c r="N17" s="329" t="s">
        <v>220</v>
      </c>
    </row>
    <row r="18" spans="1:14" ht="18.75" customHeight="1" thickBot="1" x14ac:dyDescent="0.25">
      <c r="A18" s="328" t="s">
        <v>219</v>
      </c>
      <c r="B18" s="482">
        <v>0</v>
      </c>
      <c r="C18" s="482">
        <v>0</v>
      </c>
      <c r="D18" s="482">
        <v>6</v>
      </c>
      <c r="E18" s="482">
        <v>10</v>
      </c>
      <c r="F18" s="482">
        <v>12</v>
      </c>
      <c r="G18" s="482">
        <v>15</v>
      </c>
      <c r="H18" s="482">
        <v>9</v>
      </c>
      <c r="I18" s="482">
        <v>5</v>
      </c>
      <c r="J18" s="482">
        <v>2</v>
      </c>
      <c r="K18" s="482">
        <v>1</v>
      </c>
      <c r="L18" s="482">
        <v>0</v>
      </c>
      <c r="M18" s="314">
        <f t="shared" si="0"/>
        <v>60</v>
      </c>
      <c r="N18" s="329" t="s">
        <v>219</v>
      </c>
    </row>
    <row r="19" spans="1:14" ht="18.75" customHeight="1" thickBot="1" x14ac:dyDescent="0.25">
      <c r="A19" s="328" t="s">
        <v>218</v>
      </c>
      <c r="B19" s="482">
        <v>0</v>
      </c>
      <c r="C19" s="482">
        <v>1</v>
      </c>
      <c r="D19" s="482">
        <v>0</v>
      </c>
      <c r="E19" s="482">
        <v>2</v>
      </c>
      <c r="F19" s="482">
        <v>4</v>
      </c>
      <c r="G19" s="482">
        <v>11</v>
      </c>
      <c r="H19" s="482">
        <v>9</v>
      </c>
      <c r="I19" s="482">
        <v>7</v>
      </c>
      <c r="J19" s="482">
        <v>2</v>
      </c>
      <c r="K19" s="482">
        <v>0</v>
      </c>
      <c r="L19" s="482">
        <v>0</v>
      </c>
      <c r="M19" s="314">
        <f t="shared" si="0"/>
        <v>36</v>
      </c>
      <c r="N19" s="329" t="s">
        <v>218</v>
      </c>
    </row>
    <row r="20" spans="1:14" ht="18.75" customHeight="1" thickBot="1" x14ac:dyDescent="0.25">
      <c r="A20" s="328" t="s">
        <v>233</v>
      </c>
      <c r="B20" s="482">
        <v>0</v>
      </c>
      <c r="C20" s="482">
        <v>0</v>
      </c>
      <c r="D20" s="482">
        <v>0</v>
      </c>
      <c r="E20" s="482">
        <v>2</v>
      </c>
      <c r="F20" s="482">
        <v>3</v>
      </c>
      <c r="G20" s="482">
        <v>1</v>
      </c>
      <c r="H20" s="482">
        <v>0</v>
      </c>
      <c r="I20" s="482">
        <v>1</v>
      </c>
      <c r="J20" s="482">
        <v>1</v>
      </c>
      <c r="K20" s="482">
        <v>0</v>
      </c>
      <c r="L20" s="482">
        <v>0</v>
      </c>
      <c r="M20" s="314">
        <f t="shared" si="0"/>
        <v>8</v>
      </c>
      <c r="N20" s="329" t="s">
        <v>233</v>
      </c>
    </row>
    <row r="21" spans="1:14" ht="18.75" customHeight="1" thickBot="1" x14ac:dyDescent="0.25">
      <c r="A21" s="328" t="s">
        <v>231</v>
      </c>
      <c r="B21" s="482">
        <v>0</v>
      </c>
      <c r="C21" s="482">
        <v>0</v>
      </c>
      <c r="D21" s="482">
        <v>0</v>
      </c>
      <c r="E21" s="482">
        <v>0</v>
      </c>
      <c r="F21" s="482">
        <v>0</v>
      </c>
      <c r="G21" s="482">
        <v>0</v>
      </c>
      <c r="H21" s="482">
        <v>0</v>
      </c>
      <c r="I21" s="482">
        <v>0</v>
      </c>
      <c r="J21" s="482">
        <v>0</v>
      </c>
      <c r="K21" s="482">
        <v>1</v>
      </c>
      <c r="L21" s="482">
        <v>0</v>
      </c>
      <c r="M21" s="314">
        <f t="shared" si="0"/>
        <v>1</v>
      </c>
      <c r="N21" s="329" t="s">
        <v>231</v>
      </c>
    </row>
    <row r="22" spans="1:14" ht="18.75" customHeight="1" thickBot="1" x14ac:dyDescent="0.25">
      <c r="A22" s="328" t="s">
        <v>425</v>
      </c>
      <c r="B22" s="482">
        <v>0</v>
      </c>
      <c r="C22" s="482">
        <v>1</v>
      </c>
      <c r="D22" s="482">
        <v>0</v>
      </c>
      <c r="E22" s="482">
        <v>0</v>
      </c>
      <c r="F22" s="482">
        <v>0</v>
      </c>
      <c r="G22" s="482">
        <v>1</v>
      </c>
      <c r="H22" s="482">
        <v>0</v>
      </c>
      <c r="I22" s="482">
        <v>0</v>
      </c>
      <c r="J22" s="482">
        <v>0</v>
      </c>
      <c r="K22" s="482">
        <v>1</v>
      </c>
      <c r="L22" s="482">
        <v>0</v>
      </c>
      <c r="M22" s="314">
        <f t="shared" si="0"/>
        <v>3</v>
      </c>
      <c r="N22" s="329" t="s">
        <v>425</v>
      </c>
    </row>
    <row r="23" spans="1:14" ht="18.75" customHeight="1" x14ac:dyDescent="0.2">
      <c r="A23" s="330" t="s">
        <v>32</v>
      </c>
      <c r="B23" s="483">
        <v>0</v>
      </c>
      <c r="C23" s="483">
        <v>0</v>
      </c>
      <c r="D23" s="483">
        <v>0</v>
      </c>
      <c r="E23" s="483">
        <v>0</v>
      </c>
      <c r="F23" s="483">
        <v>0</v>
      </c>
      <c r="G23" s="483">
        <v>0</v>
      </c>
      <c r="H23" s="483">
        <v>0</v>
      </c>
      <c r="I23" s="483">
        <v>0</v>
      </c>
      <c r="J23" s="483">
        <v>0</v>
      </c>
      <c r="K23" s="483">
        <v>0</v>
      </c>
      <c r="L23" s="483">
        <v>0</v>
      </c>
      <c r="M23" s="318">
        <f t="shared" si="0"/>
        <v>0</v>
      </c>
      <c r="N23" s="331" t="s">
        <v>33</v>
      </c>
    </row>
    <row r="24" spans="1:14" ht="18.75" customHeight="1" x14ac:dyDescent="0.2">
      <c r="A24" s="487" t="s">
        <v>0</v>
      </c>
      <c r="B24" s="477">
        <f>SUBTOTAL(109,Table_Default__XLS_TAB_11_3[AGE_LEVEL_LESS_20])</f>
        <v>311</v>
      </c>
      <c r="C24" s="477">
        <f>SUBTOTAL(109,Table_Default__XLS_TAB_11_3[AGE_LEVEL_20_24])</f>
        <v>1216</v>
      </c>
      <c r="D24" s="477">
        <f>SUBTOTAL(109,Table_Default__XLS_TAB_11_3[AGE_LEVEL_25_29])</f>
        <v>1124</v>
      </c>
      <c r="E24" s="477">
        <f>SUBTOTAL(109,Table_Default__XLS_TAB_11_3[AGE_LEVEL_30_34])</f>
        <v>632</v>
      </c>
      <c r="F24" s="477">
        <f>SUBTOTAL(109,Table_Default__XLS_TAB_11_3[AGE_LEVEL_35_39])</f>
        <v>322</v>
      </c>
      <c r="G24" s="477">
        <f>SUBTOTAL(109,Table_Default__XLS_TAB_11_3[AGE_LEVEL_40_44])</f>
        <v>166</v>
      </c>
      <c r="H24" s="477">
        <f>SUBTOTAL(109,Table_Default__XLS_TAB_11_3[AGE_LEVEL_45_49])</f>
        <v>88</v>
      </c>
      <c r="I24" s="477">
        <f>SUBTOTAL(109,Table_Default__XLS_TAB_11_3[AGE_LEVEL_50_54])</f>
        <v>34</v>
      </c>
      <c r="J24" s="477">
        <f>SUBTOTAL(109,Table_Default__XLS_TAB_11_3[AGE_LEVEL_55_59])</f>
        <v>10</v>
      </c>
      <c r="K24" s="477">
        <f>SUBTOTAL(109,Table_Default__XLS_TAB_11_3[AGE_LEVEL_UP_60])</f>
        <v>7</v>
      </c>
      <c r="L24" s="477">
        <f>SUBTOTAL(109,Table_Default__XLS_TAB_11_3[AGE_LEVEL_NOT_STATED])</f>
        <v>32</v>
      </c>
      <c r="M24" s="477">
        <f>SUBTOTAL(109,Table_Default__XLS_TAB_11_3[TOTAL])</f>
        <v>3942</v>
      </c>
      <c r="N24" s="488" t="s">
        <v>1</v>
      </c>
    </row>
  </sheetData>
  <mergeCells count="8">
    <mergeCell ref="A1:N1"/>
    <mergeCell ref="A3:N3"/>
    <mergeCell ref="A4:N4"/>
    <mergeCell ref="A5:N5"/>
    <mergeCell ref="A8:A9"/>
    <mergeCell ref="B8:M8"/>
    <mergeCell ref="N8:N9"/>
    <mergeCell ref="A2:N2"/>
  </mergeCells>
  <printOptions horizontalCentered="1" verticalCentered="1"/>
  <pageMargins left="0" right="0" top="0" bottom="0" header="0" footer="0"/>
  <pageSetup paperSize="9" scale="92" orientation="landscape" r:id="rId1"/>
  <headerFooter alignWithMargins="0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D98E4-7D19-468C-B41E-4DEE64B0E8FF}">
  <dimension ref="A1:Y32"/>
  <sheetViews>
    <sheetView rightToLeft="1" view="pageBreakPreview" zoomScaleNormal="100" zoomScaleSheetLayoutView="100" workbookViewId="0">
      <selection activeCell="A6" sqref="A6:Y6"/>
    </sheetView>
  </sheetViews>
  <sheetFormatPr defaultColWidth="9.140625" defaultRowHeight="15" x14ac:dyDescent="0.25"/>
  <cols>
    <col min="1" max="1" width="10.28515625" style="332" customWidth="1"/>
    <col min="2" max="2" width="7.5703125" style="332" bestFit="1" customWidth="1"/>
    <col min="3" max="3" width="6.140625" style="332" customWidth="1"/>
    <col min="4" max="6" width="6.85546875" style="332" customWidth="1"/>
    <col min="7" max="7" width="6.140625" style="332" customWidth="1"/>
    <col min="8" max="8" width="6.85546875" style="332" customWidth="1"/>
    <col min="9" max="9" width="6.140625" style="332" customWidth="1"/>
    <col min="10" max="10" width="6.85546875" style="332" customWidth="1"/>
    <col min="11" max="11" width="6.140625" style="332" customWidth="1"/>
    <col min="12" max="12" width="6.85546875" style="332" customWidth="1"/>
    <col min="13" max="13" width="6.140625" style="332" customWidth="1"/>
    <col min="14" max="14" width="6.85546875" style="332" customWidth="1"/>
    <col min="15" max="15" width="6.140625" style="332" customWidth="1"/>
    <col min="16" max="16" width="6.85546875" style="332" customWidth="1"/>
    <col min="17" max="17" width="6.140625" style="332" customWidth="1"/>
    <col min="18" max="18" width="6.85546875" style="332" customWidth="1"/>
    <col min="19" max="19" width="6.140625" style="332" customWidth="1"/>
    <col min="20" max="20" width="7.42578125" style="332" customWidth="1"/>
    <col min="21" max="21" width="8" style="332" customWidth="1"/>
    <col min="22" max="22" width="7" style="332" customWidth="1"/>
    <col min="23" max="23" width="8" style="332" customWidth="1"/>
    <col min="24" max="24" width="10" style="332" customWidth="1"/>
    <col min="25" max="25" width="15.28515625" style="332" customWidth="1"/>
    <col min="26" max="16384" width="9.140625" style="332"/>
  </cols>
  <sheetData>
    <row r="1" spans="1:25" s="267" customFormat="1" ht="22.5" customHeight="1" x14ac:dyDescent="0.2">
      <c r="A1" s="653" t="s">
        <v>101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</row>
    <row r="2" spans="1:25" s="267" customFormat="1" ht="18" customHeight="1" x14ac:dyDescent="0.2">
      <c r="A2" s="697">
        <v>2022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  <c r="R2" s="697"/>
      <c r="S2" s="697"/>
      <c r="T2" s="697"/>
      <c r="U2" s="697"/>
      <c r="V2" s="697"/>
      <c r="W2" s="697"/>
      <c r="X2" s="697"/>
      <c r="Y2" s="697"/>
    </row>
    <row r="3" spans="1:25" s="267" customFormat="1" ht="18" x14ac:dyDescent="0.2">
      <c r="A3" s="629" t="s">
        <v>102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</row>
    <row r="4" spans="1:25" s="268" customFormat="1" ht="15.75" x14ac:dyDescent="0.2">
      <c r="A4" s="555">
        <v>2022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</row>
    <row r="5" spans="1:25" s="268" customFormat="1" ht="15.75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s="20" customFormat="1" ht="15.75" x14ac:dyDescent="0.2">
      <c r="A6" s="19" t="s">
        <v>84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O6" s="21"/>
      <c r="P6" s="21"/>
      <c r="Q6" s="21"/>
      <c r="R6" s="21"/>
      <c r="S6" s="21"/>
      <c r="T6" s="21"/>
      <c r="U6" s="22"/>
      <c r="V6" s="22"/>
      <c r="W6" s="22"/>
      <c r="X6" s="22"/>
      <c r="Y6" s="26" t="s">
        <v>85</v>
      </c>
    </row>
    <row r="7" spans="1:25" ht="25.9" customHeight="1" x14ac:dyDescent="0.25">
      <c r="A7" s="654" t="s">
        <v>441</v>
      </c>
      <c r="B7" s="655"/>
      <c r="C7" s="660" t="s">
        <v>88</v>
      </c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1" t="s">
        <v>89</v>
      </c>
      <c r="O7" s="661"/>
      <c r="P7" s="661"/>
      <c r="Q7" s="661"/>
      <c r="R7" s="661"/>
      <c r="S7" s="661"/>
      <c r="T7" s="661"/>
      <c r="U7" s="661"/>
      <c r="V7" s="661"/>
      <c r="W7" s="661"/>
      <c r="X7" s="662" t="s">
        <v>82</v>
      </c>
      <c r="Y7" s="663"/>
    </row>
    <row r="8" spans="1:25" s="333" customFormat="1" ht="34.9" customHeight="1" x14ac:dyDescent="0.2">
      <c r="A8" s="656"/>
      <c r="B8" s="657"/>
      <c r="C8" s="695" t="s">
        <v>442</v>
      </c>
      <c r="D8" s="696"/>
      <c r="E8" s="696" t="s">
        <v>443</v>
      </c>
      <c r="F8" s="696"/>
      <c r="G8" s="696" t="s">
        <v>444</v>
      </c>
      <c r="H8" s="696"/>
      <c r="I8" s="696" t="s">
        <v>445</v>
      </c>
      <c r="J8" s="696"/>
      <c r="K8" s="696" t="s">
        <v>446</v>
      </c>
      <c r="L8" s="696"/>
      <c r="M8" s="696" t="s">
        <v>447</v>
      </c>
      <c r="N8" s="696"/>
      <c r="O8" s="696" t="s">
        <v>448</v>
      </c>
      <c r="P8" s="696"/>
      <c r="Q8" s="696" t="s">
        <v>449</v>
      </c>
      <c r="R8" s="696"/>
      <c r="S8" s="696" t="s">
        <v>450</v>
      </c>
      <c r="T8" s="696"/>
      <c r="U8" s="696" t="s">
        <v>451</v>
      </c>
      <c r="V8" s="696"/>
      <c r="W8" s="698"/>
      <c r="X8" s="664"/>
      <c r="Y8" s="665"/>
    </row>
    <row r="9" spans="1:25" s="333" customFormat="1" ht="25.5" x14ac:dyDescent="0.2">
      <c r="A9" s="656"/>
      <c r="B9" s="657"/>
      <c r="C9" s="334" t="s">
        <v>91</v>
      </c>
      <c r="D9" s="334" t="s">
        <v>92</v>
      </c>
      <c r="E9" s="334" t="s">
        <v>91</v>
      </c>
      <c r="F9" s="334" t="s">
        <v>92</v>
      </c>
      <c r="G9" s="334" t="s">
        <v>91</v>
      </c>
      <c r="H9" s="334" t="s">
        <v>92</v>
      </c>
      <c r="I9" s="334" t="s">
        <v>91</v>
      </c>
      <c r="J9" s="334" t="s">
        <v>92</v>
      </c>
      <c r="K9" s="334" t="s">
        <v>91</v>
      </c>
      <c r="L9" s="334" t="s">
        <v>92</v>
      </c>
      <c r="M9" s="334" t="s">
        <v>91</v>
      </c>
      <c r="N9" s="334" t="s">
        <v>92</v>
      </c>
      <c r="O9" s="334" t="s">
        <v>91</v>
      </c>
      <c r="P9" s="334" t="s">
        <v>92</v>
      </c>
      <c r="Q9" s="334" t="s">
        <v>91</v>
      </c>
      <c r="R9" s="334" t="s">
        <v>92</v>
      </c>
      <c r="S9" s="334" t="s">
        <v>91</v>
      </c>
      <c r="T9" s="334" t="s">
        <v>92</v>
      </c>
      <c r="U9" s="334" t="s">
        <v>91</v>
      </c>
      <c r="V9" s="334" t="s">
        <v>92</v>
      </c>
      <c r="W9" s="334" t="s">
        <v>0</v>
      </c>
      <c r="X9" s="664"/>
      <c r="Y9" s="665"/>
    </row>
    <row r="10" spans="1:25" ht="22.5" x14ac:dyDescent="0.25">
      <c r="A10" s="658"/>
      <c r="B10" s="659"/>
      <c r="C10" s="24" t="s">
        <v>93</v>
      </c>
      <c r="D10" s="24" t="s">
        <v>94</v>
      </c>
      <c r="E10" s="24" t="s">
        <v>93</v>
      </c>
      <c r="F10" s="24" t="s">
        <v>94</v>
      </c>
      <c r="G10" s="24" t="s">
        <v>93</v>
      </c>
      <c r="H10" s="24" t="s">
        <v>94</v>
      </c>
      <c r="I10" s="24" t="s">
        <v>93</v>
      </c>
      <c r="J10" s="24" t="s">
        <v>94</v>
      </c>
      <c r="K10" s="24" t="s">
        <v>93</v>
      </c>
      <c r="L10" s="24" t="s">
        <v>94</v>
      </c>
      <c r="M10" s="24" t="s">
        <v>93</v>
      </c>
      <c r="N10" s="24" t="s">
        <v>94</v>
      </c>
      <c r="O10" s="24" t="s">
        <v>93</v>
      </c>
      <c r="P10" s="24" t="s">
        <v>94</v>
      </c>
      <c r="Q10" s="24" t="s">
        <v>93</v>
      </c>
      <c r="R10" s="24" t="s">
        <v>94</v>
      </c>
      <c r="S10" s="24" t="s">
        <v>93</v>
      </c>
      <c r="T10" s="24" t="s">
        <v>94</v>
      </c>
      <c r="U10" s="24" t="s">
        <v>93</v>
      </c>
      <c r="V10" s="24" t="s">
        <v>94</v>
      </c>
      <c r="W10" s="24" t="s">
        <v>1</v>
      </c>
      <c r="X10" s="666"/>
      <c r="Y10" s="667"/>
    </row>
    <row r="11" spans="1:25" ht="21.6" customHeight="1" thickBot="1" x14ac:dyDescent="0.3">
      <c r="A11" s="651" t="s">
        <v>69</v>
      </c>
      <c r="B11" s="446" t="s">
        <v>95</v>
      </c>
      <c r="C11" s="447">
        <v>111</v>
      </c>
      <c r="D11" s="447">
        <v>37</v>
      </c>
      <c r="E11" s="448">
        <v>77</v>
      </c>
      <c r="F11" s="448">
        <v>6</v>
      </c>
      <c r="G11" s="447">
        <v>20</v>
      </c>
      <c r="H11" s="447">
        <v>3</v>
      </c>
      <c r="I11" s="448">
        <v>22</v>
      </c>
      <c r="J11" s="448">
        <v>4</v>
      </c>
      <c r="K11" s="447">
        <v>7</v>
      </c>
      <c r="L11" s="447">
        <v>0</v>
      </c>
      <c r="M11" s="448">
        <v>1</v>
      </c>
      <c r="N11" s="448">
        <v>0</v>
      </c>
      <c r="O11" s="447">
        <v>21</v>
      </c>
      <c r="P11" s="447">
        <v>2</v>
      </c>
      <c r="Q11" s="448">
        <v>1</v>
      </c>
      <c r="R11" s="448">
        <v>0</v>
      </c>
      <c r="S11" s="447">
        <v>0</v>
      </c>
      <c r="T11" s="447">
        <v>4</v>
      </c>
      <c r="U11" s="449">
        <f>C11+E11+G11+I11+K11+M11+O11+Q11+S11</f>
        <v>260</v>
      </c>
      <c r="V11" s="449">
        <f>D11+F11+H11+J11+L11+N11+P11+R11+T11</f>
        <v>56</v>
      </c>
      <c r="W11" s="449">
        <f>V11+U11</f>
        <v>316</v>
      </c>
      <c r="X11" s="450" t="s">
        <v>93</v>
      </c>
      <c r="Y11" s="652" t="s">
        <v>70</v>
      </c>
    </row>
    <row r="12" spans="1:25" ht="21.6" customHeight="1" thickBot="1" x14ac:dyDescent="0.3">
      <c r="A12" s="643"/>
      <c r="B12" s="272" t="s">
        <v>96</v>
      </c>
      <c r="C12" s="451">
        <v>13</v>
      </c>
      <c r="D12" s="451">
        <v>283</v>
      </c>
      <c r="E12" s="452">
        <v>6</v>
      </c>
      <c r="F12" s="448">
        <v>73</v>
      </c>
      <c r="G12" s="451">
        <v>4</v>
      </c>
      <c r="H12" s="451">
        <v>20</v>
      </c>
      <c r="I12" s="452">
        <v>2</v>
      </c>
      <c r="J12" s="448">
        <v>10</v>
      </c>
      <c r="K12" s="451">
        <v>0</v>
      </c>
      <c r="L12" s="451">
        <v>2</v>
      </c>
      <c r="M12" s="452">
        <v>1</v>
      </c>
      <c r="N12" s="448">
        <v>0</v>
      </c>
      <c r="O12" s="451">
        <v>2</v>
      </c>
      <c r="P12" s="451">
        <v>4</v>
      </c>
      <c r="Q12" s="452">
        <v>2</v>
      </c>
      <c r="R12" s="448">
        <v>2</v>
      </c>
      <c r="S12" s="451">
        <v>0</v>
      </c>
      <c r="T12" s="451">
        <v>2</v>
      </c>
      <c r="U12" s="453">
        <f t="shared" ref="U12:V28" si="0">C12+E12+G12+I12+K12+M12+O12+Q12+S12</f>
        <v>30</v>
      </c>
      <c r="V12" s="453">
        <f t="shared" si="0"/>
        <v>396</v>
      </c>
      <c r="W12" s="453">
        <f t="shared" ref="W12:W28" si="1">V12+U12</f>
        <v>426</v>
      </c>
      <c r="X12" s="273" t="s">
        <v>94</v>
      </c>
      <c r="Y12" s="644"/>
    </row>
    <row r="13" spans="1:25" ht="21.6" customHeight="1" thickBot="1" x14ac:dyDescent="0.3">
      <c r="A13" s="645" t="s">
        <v>36</v>
      </c>
      <c r="B13" s="274" t="s">
        <v>95</v>
      </c>
      <c r="C13" s="454">
        <v>82</v>
      </c>
      <c r="D13" s="454">
        <v>44</v>
      </c>
      <c r="E13" s="455">
        <v>325</v>
      </c>
      <c r="F13" s="455">
        <v>52</v>
      </c>
      <c r="G13" s="454">
        <v>22</v>
      </c>
      <c r="H13" s="454">
        <v>2</v>
      </c>
      <c r="I13" s="455">
        <v>26</v>
      </c>
      <c r="J13" s="455">
        <v>2</v>
      </c>
      <c r="K13" s="454">
        <v>10</v>
      </c>
      <c r="L13" s="454">
        <v>1</v>
      </c>
      <c r="M13" s="455">
        <v>2</v>
      </c>
      <c r="N13" s="455">
        <v>0</v>
      </c>
      <c r="O13" s="454">
        <v>24</v>
      </c>
      <c r="P13" s="454">
        <v>2</v>
      </c>
      <c r="Q13" s="455">
        <v>22</v>
      </c>
      <c r="R13" s="455">
        <v>2</v>
      </c>
      <c r="S13" s="454">
        <v>3</v>
      </c>
      <c r="T13" s="454">
        <v>8</v>
      </c>
      <c r="U13" s="456">
        <f t="shared" si="0"/>
        <v>516</v>
      </c>
      <c r="V13" s="456">
        <f t="shared" si="0"/>
        <v>113</v>
      </c>
      <c r="W13" s="456">
        <f t="shared" si="1"/>
        <v>629</v>
      </c>
      <c r="X13" s="275" t="s">
        <v>93</v>
      </c>
      <c r="Y13" s="646" t="s">
        <v>71</v>
      </c>
    </row>
    <row r="14" spans="1:25" ht="21.6" customHeight="1" thickBot="1" x14ac:dyDescent="0.3">
      <c r="A14" s="645"/>
      <c r="B14" s="274" t="s">
        <v>96</v>
      </c>
      <c r="C14" s="454">
        <v>5</v>
      </c>
      <c r="D14" s="454">
        <v>87</v>
      </c>
      <c r="E14" s="455">
        <v>21</v>
      </c>
      <c r="F14" s="455">
        <v>173</v>
      </c>
      <c r="G14" s="454">
        <v>0</v>
      </c>
      <c r="H14" s="454">
        <v>13</v>
      </c>
      <c r="I14" s="455">
        <v>4</v>
      </c>
      <c r="J14" s="455">
        <v>17</v>
      </c>
      <c r="K14" s="454">
        <v>1</v>
      </c>
      <c r="L14" s="454">
        <v>0</v>
      </c>
      <c r="M14" s="455">
        <v>0</v>
      </c>
      <c r="N14" s="455">
        <v>1</v>
      </c>
      <c r="O14" s="454">
        <v>1</v>
      </c>
      <c r="P14" s="454">
        <v>12</v>
      </c>
      <c r="Q14" s="455">
        <v>1</v>
      </c>
      <c r="R14" s="455">
        <v>2</v>
      </c>
      <c r="S14" s="454">
        <v>0</v>
      </c>
      <c r="T14" s="454">
        <v>0</v>
      </c>
      <c r="U14" s="456">
        <f t="shared" si="0"/>
        <v>33</v>
      </c>
      <c r="V14" s="456">
        <f t="shared" si="0"/>
        <v>305</v>
      </c>
      <c r="W14" s="456">
        <f t="shared" si="1"/>
        <v>338</v>
      </c>
      <c r="X14" s="275" t="s">
        <v>94</v>
      </c>
      <c r="Y14" s="646"/>
    </row>
    <row r="15" spans="1:25" ht="21.6" customHeight="1" thickBot="1" x14ac:dyDescent="0.3">
      <c r="A15" s="643" t="s">
        <v>37</v>
      </c>
      <c r="B15" s="272" t="s">
        <v>95</v>
      </c>
      <c r="C15" s="451">
        <v>21</v>
      </c>
      <c r="D15" s="451">
        <v>5</v>
      </c>
      <c r="E15" s="452">
        <v>20</v>
      </c>
      <c r="F15" s="448">
        <v>3</v>
      </c>
      <c r="G15" s="451">
        <v>30</v>
      </c>
      <c r="H15" s="451">
        <v>9</v>
      </c>
      <c r="I15" s="452">
        <v>4</v>
      </c>
      <c r="J15" s="448">
        <v>0</v>
      </c>
      <c r="K15" s="451">
        <v>2</v>
      </c>
      <c r="L15" s="451">
        <v>1</v>
      </c>
      <c r="M15" s="452">
        <v>0</v>
      </c>
      <c r="N15" s="448">
        <v>0</v>
      </c>
      <c r="O15" s="451">
        <v>6</v>
      </c>
      <c r="P15" s="451">
        <v>0</v>
      </c>
      <c r="Q15" s="452">
        <v>3</v>
      </c>
      <c r="R15" s="448">
        <v>0</v>
      </c>
      <c r="S15" s="451">
        <v>0</v>
      </c>
      <c r="T15" s="451">
        <v>0</v>
      </c>
      <c r="U15" s="453">
        <f t="shared" si="0"/>
        <v>86</v>
      </c>
      <c r="V15" s="453">
        <f t="shared" si="0"/>
        <v>18</v>
      </c>
      <c r="W15" s="453">
        <f t="shared" si="1"/>
        <v>104</v>
      </c>
      <c r="X15" s="273" t="s">
        <v>93</v>
      </c>
      <c r="Y15" s="644" t="s">
        <v>72</v>
      </c>
    </row>
    <row r="16" spans="1:25" ht="21.6" customHeight="1" thickBot="1" x14ac:dyDescent="0.3">
      <c r="A16" s="643"/>
      <c r="B16" s="272" t="s">
        <v>96</v>
      </c>
      <c r="C16" s="451">
        <v>2</v>
      </c>
      <c r="D16" s="451">
        <v>18</v>
      </c>
      <c r="E16" s="452">
        <v>2</v>
      </c>
      <c r="F16" s="448">
        <v>17</v>
      </c>
      <c r="G16" s="451">
        <v>2</v>
      </c>
      <c r="H16" s="451">
        <v>25</v>
      </c>
      <c r="I16" s="452">
        <v>0</v>
      </c>
      <c r="J16" s="448">
        <v>0</v>
      </c>
      <c r="K16" s="451">
        <v>0</v>
      </c>
      <c r="L16" s="451">
        <v>0</v>
      </c>
      <c r="M16" s="452">
        <v>0</v>
      </c>
      <c r="N16" s="448">
        <v>0</v>
      </c>
      <c r="O16" s="451">
        <v>0</v>
      </c>
      <c r="P16" s="451">
        <v>1</v>
      </c>
      <c r="Q16" s="452">
        <v>0</v>
      </c>
      <c r="R16" s="448">
        <v>0</v>
      </c>
      <c r="S16" s="451">
        <v>0</v>
      </c>
      <c r="T16" s="451">
        <v>0</v>
      </c>
      <c r="U16" s="453">
        <f t="shared" si="0"/>
        <v>6</v>
      </c>
      <c r="V16" s="453">
        <f t="shared" si="0"/>
        <v>61</v>
      </c>
      <c r="W16" s="453">
        <f t="shared" si="1"/>
        <v>67</v>
      </c>
      <c r="X16" s="273" t="s">
        <v>94</v>
      </c>
      <c r="Y16" s="644"/>
    </row>
    <row r="17" spans="1:25" ht="21.6" customHeight="1" thickBot="1" x14ac:dyDescent="0.3">
      <c r="A17" s="645" t="s">
        <v>452</v>
      </c>
      <c r="B17" s="274" t="s">
        <v>95</v>
      </c>
      <c r="C17" s="454">
        <v>18</v>
      </c>
      <c r="D17" s="454">
        <v>4</v>
      </c>
      <c r="E17" s="455">
        <v>30</v>
      </c>
      <c r="F17" s="455">
        <v>2</v>
      </c>
      <c r="G17" s="454">
        <v>3</v>
      </c>
      <c r="H17" s="454">
        <v>2</v>
      </c>
      <c r="I17" s="455">
        <v>33</v>
      </c>
      <c r="J17" s="455">
        <v>9</v>
      </c>
      <c r="K17" s="454">
        <v>1</v>
      </c>
      <c r="L17" s="454">
        <v>1</v>
      </c>
      <c r="M17" s="455">
        <v>0</v>
      </c>
      <c r="N17" s="455">
        <v>0</v>
      </c>
      <c r="O17" s="454">
        <v>9</v>
      </c>
      <c r="P17" s="454">
        <v>2</v>
      </c>
      <c r="Q17" s="455">
        <v>0</v>
      </c>
      <c r="R17" s="455">
        <v>0</v>
      </c>
      <c r="S17" s="454">
        <v>0</v>
      </c>
      <c r="T17" s="454">
        <v>2</v>
      </c>
      <c r="U17" s="456">
        <f t="shared" si="0"/>
        <v>94</v>
      </c>
      <c r="V17" s="456">
        <f t="shared" si="0"/>
        <v>22</v>
      </c>
      <c r="W17" s="456">
        <f t="shared" si="1"/>
        <v>116</v>
      </c>
      <c r="X17" s="275" t="s">
        <v>93</v>
      </c>
      <c r="Y17" s="646" t="s">
        <v>74</v>
      </c>
    </row>
    <row r="18" spans="1:25" ht="21.6" customHeight="1" thickBot="1" x14ac:dyDescent="0.3">
      <c r="A18" s="645"/>
      <c r="B18" s="274" t="s">
        <v>96</v>
      </c>
      <c r="C18" s="454">
        <v>0</v>
      </c>
      <c r="D18" s="454">
        <v>9</v>
      </c>
      <c r="E18" s="455">
        <v>1</v>
      </c>
      <c r="F18" s="455">
        <v>12</v>
      </c>
      <c r="G18" s="454">
        <v>0</v>
      </c>
      <c r="H18" s="454">
        <v>3</v>
      </c>
      <c r="I18" s="455">
        <v>3</v>
      </c>
      <c r="J18" s="455">
        <v>22</v>
      </c>
      <c r="K18" s="454">
        <v>0</v>
      </c>
      <c r="L18" s="454">
        <v>2</v>
      </c>
      <c r="M18" s="455">
        <v>0</v>
      </c>
      <c r="N18" s="455">
        <v>0</v>
      </c>
      <c r="O18" s="454">
        <v>0</v>
      </c>
      <c r="P18" s="454">
        <v>1</v>
      </c>
      <c r="Q18" s="455">
        <v>0</v>
      </c>
      <c r="R18" s="455">
        <v>0</v>
      </c>
      <c r="S18" s="454">
        <v>0</v>
      </c>
      <c r="T18" s="454">
        <v>0</v>
      </c>
      <c r="U18" s="456">
        <f t="shared" si="0"/>
        <v>4</v>
      </c>
      <c r="V18" s="456">
        <f t="shared" si="0"/>
        <v>49</v>
      </c>
      <c r="W18" s="456">
        <f t="shared" si="1"/>
        <v>53</v>
      </c>
      <c r="X18" s="275" t="s">
        <v>94</v>
      </c>
      <c r="Y18" s="646"/>
    </row>
    <row r="19" spans="1:25" ht="21.6" customHeight="1" thickBot="1" x14ac:dyDescent="0.3">
      <c r="A19" s="643" t="s">
        <v>38</v>
      </c>
      <c r="B19" s="272" t="s">
        <v>95</v>
      </c>
      <c r="C19" s="451">
        <v>7</v>
      </c>
      <c r="D19" s="451">
        <v>1</v>
      </c>
      <c r="E19" s="452">
        <v>8</v>
      </c>
      <c r="F19" s="448">
        <v>1</v>
      </c>
      <c r="G19" s="451">
        <v>0</v>
      </c>
      <c r="H19" s="451">
        <v>0</v>
      </c>
      <c r="I19" s="452">
        <v>2</v>
      </c>
      <c r="J19" s="448">
        <v>0</v>
      </c>
      <c r="K19" s="451">
        <v>9</v>
      </c>
      <c r="L19" s="451">
        <v>4</v>
      </c>
      <c r="M19" s="452">
        <v>0</v>
      </c>
      <c r="N19" s="448">
        <v>0</v>
      </c>
      <c r="O19" s="451">
        <v>1</v>
      </c>
      <c r="P19" s="451">
        <v>0</v>
      </c>
      <c r="Q19" s="452">
        <v>1</v>
      </c>
      <c r="R19" s="448">
        <v>0</v>
      </c>
      <c r="S19" s="451">
        <v>0</v>
      </c>
      <c r="T19" s="451">
        <v>0</v>
      </c>
      <c r="U19" s="453">
        <f t="shared" si="0"/>
        <v>28</v>
      </c>
      <c r="V19" s="453">
        <f t="shared" si="0"/>
        <v>6</v>
      </c>
      <c r="W19" s="453">
        <f t="shared" si="1"/>
        <v>34</v>
      </c>
      <c r="X19" s="273" t="s">
        <v>93</v>
      </c>
      <c r="Y19" s="644" t="s">
        <v>75</v>
      </c>
    </row>
    <row r="20" spans="1:25" ht="21.6" customHeight="1" thickBot="1" x14ac:dyDescent="0.3">
      <c r="A20" s="643"/>
      <c r="B20" s="272" t="s">
        <v>96</v>
      </c>
      <c r="C20" s="451">
        <v>0</v>
      </c>
      <c r="D20" s="451">
        <v>3</v>
      </c>
      <c r="E20" s="452">
        <v>2</v>
      </c>
      <c r="F20" s="448">
        <v>0</v>
      </c>
      <c r="G20" s="451">
        <v>0</v>
      </c>
      <c r="H20" s="451">
        <v>0</v>
      </c>
      <c r="I20" s="452">
        <v>0</v>
      </c>
      <c r="J20" s="448">
        <v>0</v>
      </c>
      <c r="K20" s="451">
        <v>1</v>
      </c>
      <c r="L20" s="451">
        <v>10</v>
      </c>
      <c r="M20" s="452">
        <v>0</v>
      </c>
      <c r="N20" s="448">
        <v>0</v>
      </c>
      <c r="O20" s="451">
        <v>0</v>
      </c>
      <c r="P20" s="451">
        <v>0</v>
      </c>
      <c r="Q20" s="452">
        <v>0</v>
      </c>
      <c r="R20" s="448">
        <v>0</v>
      </c>
      <c r="S20" s="451">
        <v>0</v>
      </c>
      <c r="T20" s="451">
        <v>0</v>
      </c>
      <c r="U20" s="453">
        <f t="shared" si="0"/>
        <v>3</v>
      </c>
      <c r="V20" s="453">
        <f t="shared" si="0"/>
        <v>13</v>
      </c>
      <c r="W20" s="453">
        <f t="shared" si="1"/>
        <v>16</v>
      </c>
      <c r="X20" s="273" t="s">
        <v>94</v>
      </c>
      <c r="Y20" s="644"/>
    </row>
    <row r="21" spans="1:25" ht="21.6" customHeight="1" thickBot="1" x14ac:dyDescent="0.3">
      <c r="A21" s="645" t="s">
        <v>39</v>
      </c>
      <c r="B21" s="274" t="s">
        <v>95</v>
      </c>
      <c r="C21" s="454">
        <v>1</v>
      </c>
      <c r="D21" s="454">
        <v>0</v>
      </c>
      <c r="E21" s="455">
        <v>2</v>
      </c>
      <c r="F21" s="455">
        <v>0</v>
      </c>
      <c r="G21" s="454">
        <v>0</v>
      </c>
      <c r="H21" s="454">
        <v>0</v>
      </c>
      <c r="I21" s="455">
        <v>0</v>
      </c>
      <c r="J21" s="455">
        <v>0</v>
      </c>
      <c r="K21" s="454">
        <v>1</v>
      </c>
      <c r="L21" s="454">
        <v>0</v>
      </c>
      <c r="M21" s="455">
        <v>2</v>
      </c>
      <c r="N21" s="455">
        <v>0</v>
      </c>
      <c r="O21" s="454">
        <v>2</v>
      </c>
      <c r="P21" s="454">
        <v>0</v>
      </c>
      <c r="Q21" s="455">
        <v>0</v>
      </c>
      <c r="R21" s="455">
        <v>0</v>
      </c>
      <c r="S21" s="454">
        <v>0</v>
      </c>
      <c r="T21" s="454">
        <v>0</v>
      </c>
      <c r="U21" s="456">
        <f t="shared" si="0"/>
        <v>8</v>
      </c>
      <c r="V21" s="456">
        <f t="shared" si="0"/>
        <v>0</v>
      </c>
      <c r="W21" s="456">
        <f t="shared" si="1"/>
        <v>8</v>
      </c>
      <c r="X21" s="275" t="s">
        <v>93</v>
      </c>
      <c r="Y21" s="646" t="s">
        <v>76</v>
      </c>
    </row>
    <row r="22" spans="1:25" ht="21.6" customHeight="1" thickBot="1" x14ac:dyDescent="0.3">
      <c r="A22" s="645"/>
      <c r="B22" s="274" t="s">
        <v>96</v>
      </c>
      <c r="C22" s="454">
        <v>0</v>
      </c>
      <c r="D22" s="454">
        <v>0</v>
      </c>
      <c r="E22" s="455">
        <v>0</v>
      </c>
      <c r="F22" s="455">
        <v>1</v>
      </c>
      <c r="G22" s="454">
        <v>0</v>
      </c>
      <c r="H22" s="454">
        <v>0</v>
      </c>
      <c r="I22" s="455">
        <v>0</v>
      </c>
      <c r="J22" s="455">
        <v>0</v>
      </c>
      <c r="K22" s="454">
        <v>0</v>
      </c>
      <c r="L22" s="454">
        <v>1</v>
      </c>
      <c r="M22" s="455">
        <v>0</v>
      </c>
      <c r="N22" s="455">
        <v>0</v>
      </c>
      <c r="O22" s="454">
        <v>0</v>
      </c>
      <c r="P22" s="454">
        <v>1</v>
      </c>
      <c r="Q22" s="455">
        <v>0</v>
      </c>
      <c r="R22" s="455">
        <v>0</v>
      </c>
      <c r="S22" s="454">
        <v>0</v>
      </c>
      <c r="T22" s="454">
        <v>0</v>
      </c>
      <c r="U22" s="456">
        <f t="shared" si="0"/>
        <v>0</v>
      </c>
      <c r="V22" s="456">
        <f t="shared" si="0"/>
        <v>3</v>
      </c>
      <c r="W22" s="456">
        <f t="shared" si="1"/>
        <v>3</v>
      </c>
      <c r="X22" s="275" t="s">
        <v>94</v>
      </c>
      <c r="Y22" s="646"/>
    </row>
    <row r="23" spans="1:25" ht="21.6" customHeight="1" thickBot="1" x14ac:dyDescent="0.3">
      <c r="A23" s="643" t="s">
        <v>77</v>
      </c>
      <c r="B23" s="272" t="s">
        <v>95</v>
      </c>
      <c r="C23" s="451">
        <v>22</v>
      </c>
      <c r="D23" s="451">
        <v>3</v>
      </c>
      <c r="E23" s="452">
        <v>15</v>
      </c>
      <c r="F23" s="448">
        <v>1</v>
      </c>
      <c r="G23" s="451">
        <v>0</v>
      </c>
      <c r="H23" s="451">
        <v>1</v>
      </c>
      <c r="I23" s="452">
        <v>6</v>
      </c>
      <c r="J23" s="448">
        <v>0</v>
      </c>
      <c r="K23" s="451">
        <v>4</v>
      </c>
      <c r="L23" s="451">
        <v>0</v>
      </c>
      <c r="M23" s="452">
        <v>2</v>
      </c>
      <c r="N23" s="448">
        <v>0</v>
      </c>
      <c r="O23" s="451">
        <v>24</v>
      </c>
      <c r="P23" s="451">
        <v>4</v>
      </c>
      <c r="Q23" s="452">
        <v>1</v>
      </c>
      <c r="R23" s="448">
        <v>0</v>
      </c>
      <c r="S23" s="451">
        <v>0</v>
      </c>
      <c r="T23" s="451">
        <v>1</v>
      </c>
      <c r="U23" s="453">
        <f t="shared" si="0"/>
        <v>74</v>
      </c>
      <c r="V23" s="453">
        <f t="shared" si="0"/>
        <v>10</v>
      </c>
      <c r="W23" s="453">
        <f t="shared" si="1"/>
        <v>84</v>
      </c>
      <c r="X23" s="273" t="s">
        <v>93</v>
      </c>
      <c r="Y23" s="644" t="s">
        <v>64</v>
      </c>
    </row>
    <row r="24" spans="1:25" ht="21.6" customHeight="1" thickBot="1" x14ac:dyDescent="0.3">
      <c r="A24" s="643"/>
      <c r="B24" s="272" t="s">
        <v>96</v>
      </c>
      <c r="C24" s="451">
        <v>0</v>
      </c>
      <c r="D24" s="451">
        <v>15</v>
      </c>
      <c r="E24" s="452">
        <v>0</v>
      </c>
      <c r="F24" s="448">
        <v>3</v>
      </c>
      <c r="G24" s="451">
        <v>0</v>
      </c>
      <c r="H24" s="451">
        <v>1</v>
      </c>
      <c r="I24" s="452">
        <v>0</v>
      </c>
      <c r="J24" s="448">
        <v>2</v>
      </c>
      <c r="K24" s="451">
        <v>1</v>
      </c>
      <c r="L24" s="451">
        <v>0</v>
      </c>
      <c r="M24" s="452">
        <v>0</v>
      </c>
      <c r="N24" s="448">
        <v>0</v>
      </c>
      <c r="O24" s="451">
        <v>1</v>
      </c>
      <c r="P24" s="451">
        <v>12</v>
      </c>
      <c r="Q24" s="452">
        <v>0</v>
      </c>
      <c r="R24" s="448">
        <v>0</v>
      </c>
      <c r="S24" s="451">
        <v>0</v>
      </c>
      <c r="T24" s="451">
        <v>0</v>
      </c>
      <c r="U24" s="453">
        <f t="shared" si="0"/>
        <v>2</v>
      </c>
      <c r="V24" s="453">
        <f t="shared" si="0"/>
        <v>33</v>
      </c>
      <c r="W24" s="453">
        <f t="shared" si="1"/>
        <v>35</v>
      </c>
      <c r="X24" s="273" t="s">
        <v>94</v>
      </c>
      <c r="Y24" s="644"/>
    </row>
    <row r="25" spans="1:25" ht="21.6" customHeight="1" thickBot="1" x14ac:dyDescent="0.3">
      <c r="A25" s="645" t="s">
        <v>83</v>
      </c>
      <c r="B25" s="274" t="s">
        <v>95</v>
      </c>
      <c r="C25" s="454">
        <v>0</v>
      </c>
      <c r="D25" s="454">
        <v>4</v>
      </c>
      <c r="E25" s="455">
        <v>40</v>
      </c>
      <c r="F25" s="455">
        <v>0</v>
      </c>
      <c r="G25" s="454">
        <v>2</v>
      </c>
      <c r="H25" s="454">
        <v>2</v>
      </c>
      <c r="I25" s="455">
        <v>2</v>
      </c>
      <c r="J25" s="455">
        <v>1</v>
      </c>
      <c r="K25" s="454">
        <v>1</v>
      </c>
      <c r="L25" s="454">
        <v>0</v>
      </c>
      <c r="M25" s="455">
        <v>0</v>
      </c>
      <c r="N25" s="455">
        <v>0</v>
      </c>
      <c r="O25" s="454">
        <v>2</v>
      </c>
      <c r="P25" s="454">
        <v>0</v>
      </c>
      <c r="Q25" s="455">
        <v>24</v>
      </c>
      <c r="R25" s="455">
        <v>3</v>
      </c>
      <c r="S25" s="454">
        <v>0</v>
      </c>
      <c r="T25" s="454">
        <v>1</v>
      </c>
      <c r="U25" s="456">
        <f t="shared" si="0"/>
        <v>71</v>
      </c>
      <c r="V25" s="456">
        <f t="shared" si="0"/>
        <v>11</v>
      </c>
      <c r="W25" s="456">
        <f t="shared" si="1"/>
        <v>82</v>
      </c>
      <c r="X25" s="275" t="s">
        <v>93</v>
      </c>
      <c r="Y25" s="646" t="s">
        <v>97</v>
      </c>
    </row>
    <row r="26" spans="1:25" ht="21.6" customHeight="1" thickBot="1" x14ac:dyDescent="0.3">
      <c r="A26" s="645"/>
      <c r="B26" s="274" t="s">
        <v>96</v>
      </c>
      <c r="C26" s="454">
        <v>0</v>
      </c>
      <c r="D26" s="454">
        <v>0</v>
      </c>
      <c r="E26" s="455">
        <v>1</v>
      </c>
      <c r="F26" s="455">
        <v>3</v>
      </c>
      <c r="G26" s="454">
        <v>0</v>
      </c>
      <c r="H26" s="454">
        <v>1</v>
      </c>
      <c r="I26" s="455">
        <v>0</v>
      </c>
      <c r="J26" s="455">
        <v>0</v>
      </c>
      <c r="K26" s="454">
        <v>0</v>
      </c>
      <c r="L26" s="454">
        <v>0</v>
      </c>
      <c r="M26" s="455">
        <v>0</v>
      </c>
      <c r="N26" s="455">
        <v>0</v>
      </c>
      <c r="O26" s="454">
        <v>0</v>
      </c>
      <c r="P26" s="454">
        <v>0</v>
      </c>
      <c r="Q26" s="455">
        <v>3</v>
      </c>
      <c r="R26" s="455">
        <v>4</v>
      </c>
      <c r="S26" s="454">
        <v>0</v>
      </c>
      <c r="T26" s="454">
        <v>0</v>
      </c>
      <c r="U26" s="456">
        <f t="shared" si="0"/>
        <v>4</v>
      </c>
      <c r="V26" s="456">
        <f t="shared" si="0"/>
        <v>8</v>
      </c>
      <c r="W26" s="456">
        <f t="shared" si="1"/>
        <v>12</v>
      </c>
      <c r="X26" s="275" t="s">
        <v>94</v>
      </c>
      <c r="Y26" s="646"/>
    </row>
    <row r="27" spans="1:25" ht="21.6" customHeight="1" thickBot="1" x14ac:dyDescent="0.3">
      <c r="A27" s="643" t="s">
        <v>78</v>
      </c>
      <c r="B27" s="272" t="s">
        <v>95</v>
      </c>
      <c r="C27" s="451">
        <v>0</v>
      </c>
      <c r="D27" s="451">
        <v>0</v>
      </c>
      <c r="E27" s="452">
        <v>0</v>
      </c>
      <c r="F27" s="452">
        <v>0</v>
      </c>
      <c r="G27" s="451">
        <v>0</v>
      </c>
      <c r="H27" s="451">
        <v>0</v>
      </c>
      <c r="I27" s="452">
        <v>0</v>
      </c>
      <c r="J27" s="448">
        <v>0</v>
      </c>
      <c r="K27" s="451">
        <v>0</v>
      </c>
      <c r="L27" s="451">
        <v>0</v>
      </c>
      <c r="M27" s="452">
        <v>0</v>
      </c>
      <c r="N27" s="448">
        <v>0</v>
      </c>
      <c r="O27" s="451">
        <v>0</v>
      </c>
      <c r="P27" s="451">
        <v>0</v>
      </c>
      <c r="Q27" s="452">
        <v>0</v>
      </c>
      <c r="R27" s="448">
        <v>0</v>
      </c>
      <c r="S27" s="451">
        <v>0</v>
      </c>
      <c r="T27" s="451">
        <v>0</v>
      </c>
      <c r="U27" s="453">
        <f t="shared" si="0"/>
        <v>0</v>
      </c>
      <c r="V27" s="453">
        <f t="shared" si="0"/>
        <v>0</v>
      </c>
      <c r="W27" s="453">
        <f t="shared" si="1"/>
        <v>0</v>
      </c>
      <c r="X27" s="273" t="s">
        <v>93</v>
      </c>
      <c r="Y27" s="644" t="s">
        <v>98</v>
      </c>
    </row>
    <row r="28" spans="1:25" ht="21.6" customHeight="1" x14ac:dyDescent="0.25">
      <c r="A28" s="647"/>
      <c r="B28" s="457" t="s">
        <v>96</v>
      </c>
      <c r="C28" s="458">
        <v>3</v>
      </c>
      <c r="D28" s="458">
        <v>3</v>
      </c>
      <c r="E28" s="459">
        <v>5</v>
      </c>
      <c r="F28" s="459">
        <v>1</v>
      </c>
      <c r="G28" s="458">
        <v>1</v>
      </c>
      <c r="H28" s="458">
        <v>0</v>
      </c>
      <c r="I28" s="459">
        <v>2</v>
      </c>
      <c r="J28" s="460">
        <v>0</v>
      </c>
      <c r="K28" s="458">
        <v>1</v>
      </c>
      <c r="L28" s="458">
        <v>0</v>
      </c>
      <c r="M28" s="459">
        <v>0</v>
      </c>
      <c r="N28" s="460">
        <v>0</v>
      </c>
      <c r="O28" s="458">
        <v>0</v>
      </c>
      <c r="P28" s="458">
        <v>0</v>
      </c>
      <c r="Q28" s="459">
        <v>0</v>
      </c>
      <c r="R28" s="460">
        <v>0</v>
      </c>
      <c r="S28" s="458">
        <v>0</v>
      </c>
      <c r="T28" s="458">
        <v>0</v>
      </c>
      <c r="U28" s="461">
        <f t="shared" si="0"/>
        <v>12</v>
      </c>
      <c r="V28" s="461">
        <f t="shared" si="0"/>
        <v>4</v>
      </c>
      <c r="W28" s="461">
        <f t="shared" si="1"/>
        <v>16</v>
      </c>
      <c r="X28" s="462" t="s">
        <v>94</v>
      </c>
      <c r="Y28" s="648"/>
    </row>
    <row r="29" spans="1:25" ht="21.6" customHeight="1" thickBot="1" x14ac:dyDescent="0.3">
      <c r="A29" s="635" t="s">
        <v>0</v>
      </c>
      <c r="B29" s="276" t="s">
        <v>95</v>
      </c>
      <c r="C29" s="463">
        <f>C11+C13+C15+C17+C19+C21+C23+C25+C27</f>
        <v>262</v>
      </c>
      <c r="D29" s="463">
        <f t="shared" ref="D29:W30" si="2">D11+D13+D15+D17+D19+D21+D23+D25+D27</f>
        <v>98</v>
      </c>
      <c r="E29" s="463">
        <f t="shared" si="2"/>
        <v>517</v>
      </c>
      <c r="F29" s="463">
        <f t="shared" si="2"/>
        <v>65</v>
      </c>
      <c r="G29" s="463">
        <f t="shared" si="2"/>
        <v>77</v>
      </c>
      <c r="H29" s="463">
        <f t="shared" si="2"/>
        <v>19</v>
      </c>
      <c r="I29" s="463">
        <f t="shared" si="2"/>
        <v>95</v>
      </c>
      <c r="J29" s="463">
        <f t="shared" si="2"/>
        <v>16</v>
      </c>
      <c r="K29" s="463">
        <f t="shared" si="2"/>
        <v>35</v>
      </c>
      <c r="L29" s="463">
        <f t="shared" si="2"/>
        <v>7</v>
      </c>
      <c r="M29" s="463">
        <f t="shared" si="2"/>
        <v>7</v>
      </c>
      <c r="N29" s="463">
        <f t="shared" si="2"/>
        <v>0</v>
      </c>
      <c r="O29" s="463">
        <f t="shared" si="2"/>
        <v>89</v>
      </c>
      <c r="P29" s="463">
        <f t="shared" si="2"/>
        <v>10</v>
      </c>
      <c r="Q29" s="463">
        <f t="shared" si="2"/>
        <v>52</v>
      </c>
      <c r="R29" s="463">
        <f t="shared" si="2"/>
        <v>5</v>
      </c>
      <c r="S29" s="463">
        <f t="shared" si="2"/>
        <v>3</v>
      </c>
      <c r="T29" s="463">
        <f t="shared" si="2"/>
        <v>16</v>
      </c>
      <c r="U29" s="464">
        <f t="shared" si="2"/>
        <v>1137</v>
      </c>
      <c r="V29" s="464">
        <f t="shared" si="2"/>
        <v>236</v>
      </c>
      <c r="W29" s="464">
        <f t="shared" si="2"/>
        <v>1373</v>
      </c>
      <c r="X29" s="277" t="s">
        <v>93</v>
      </c>
      <c r="Y29" s="638" t="s">
        <v>1</v>
      </c>
    </row>
    <row r="30" spans="1:25" ht="21.6" customHeight="1" thickBot="1" x14ac:dyDescent="0.3">
      <c r="A30" s="636"/>
      <c r="B30" s="274" t="s">
        <v>96</v>
      </c>
      <c r="C30" s="456">
        <f>C12+C14+C16+C18+C20+C22+C24+C26+C28</f>
        <v>23</v>
      </c>
      <c r="D30" s="456">
        <f t="shared" si="2"/>
        <v>418</v>
      </c>
      <c r="E30" s="456">
        <f t="shared" si="2"/>
        <v>38</v>
      </c>
      <c r="F30" s="456">
        <f t="shared" si="2"/>
        <v>283</v>
      </c>
      <c r="G30" s="456">
        <f t="shared" si="2"/>
        <v>7</v>
      </c>
      <c r="H30" s="456">
        <f t="shared" si="2"/>
        <v>63</v>
      </c>
      <c r="I30" s="456">
        <f t="shared" si="2"/>
        <v>11</v>
      </c>
      <c r="J30" s="456">
        <f t="shared" si="2"/>
        <v>51</v>
      </c>
      <c r="K30" s="456">
        <f t="shared" si="2"/>
        <v>4</v>
      </c>
      <c r="L30" s="456">
        <f t="shared" si="2"/>
        <v>15</v>
      </c>
      <c r="M30" s="456">
        <f t="shared" si="2"/>
        <v>1</v>
      </c>
      <c r="N30" s="456">
        <f t="shared" si="2"/>
        <v>1</v>
      </c>
      <c r="O30" s="456">
        <f t="shared" si="2"/>
        <v>4</v>
      </c>
      <c r="P30" s="456">
        <f t="shared" si="2"/>
        <v>31</v>
      </c>
      <c r="Q30" s="456">
        <f t="shared" si="2"/>
        <v>6</v>
      </c>
      <c r="R30" s="456">
        <f t="shared" si="2"/>
        <v>8</v>
      </c>
      <c r="S30" s="456">
        <f t="shared" si="2"/>
        <v>0</v>
      </c>
      <c r="T30" s="456">
        <f t="shared" si="2"/>
        <v>2</v>
      </c>
      <c r="U30" s="465">
        <f t="shared" si="2"/>
        <v>94</v>
      </c>
      <c r="V30" s="465">
        <f t="shared" si="2"/>
        <v>872</v>
      </c>
      <c r="W30" s="465">
        <f>W12+W14+W16+W18+W20+W22+W24+W26+W28</f>
        <v>966</v>
      </c>
      <c r="X30" s="278" t="s">
        <v>94</v>
      </c>
      <c r="Y30" s="639"/>
    </row>
    <row r="31" spans="1:25" ht="21.6" customHeight="1" x14ac:dyDescent="0.25">
      <c r="A31" s="637"/>
      <c r="B31" s="279" t="s">
        <v>0</v>
      </c>
      <c r="C31" s="466">
        <f t="shared" ref="C31:W31" si="3">C29+C30</f>
        <v>285</v>
      </c>
      <c r="D31" s="466">
        <f t="shared" si="3"/>
        <v>516</v>
      </c>
      <c r="E31" s="466">
        <f t="shared" si="3"/>
        <v>555</v>
      </c>
      <c r="F31" s="466">
        <f t="shared" si="3"/>
        <v>348</v>
      </c>
      <c r="G31" s="466">
        <f t="shared" si="3"/>
        <v>84</v>
      </c>
      <c r="H31" s="466">
        <f t="shared" si="3"/>
        <v>82</v>
      </c>
      <c r="I31" s="466">
        <f t="shared" si="3"/>
        <v>106</v>
      </c>
      <c r="J31" s="466">
        <f t="shared" si="3"/>
        <v>67</v>
      </c>
      <c r="K31" s="466">
        <f t="shared" si="3"/>
        <v>39</v>
      </c>
      <c r="L31" s="466">
        <f t="shared" si="3"/>
        <v>22</v>
      </c>
      <c r="M31" s="466">
        <f t="shared" si="3"/>
        <v>8</v>
      </c>
      <c r="N31" s="466">
        <f t="shared" si="3"/>
        <v>1</v>
      </c>
      <c r="O31" s="466">
        <f t="shared" si="3"/>
        <v>93</v>
      </c>
      <c r="P31" s="466">
        <f t="shared" si="3"/>
        <v>41</v>
      </c>
      <c r="Q31" s="466">
        <f t="shared" si="3"/>
        <v>58</v>
      </c>
      <c r="R31" s="466">
        <f t="shared" si="3"/>
        <v>13</v>
      </c>
      <c r="S31" s="466">
        <f t="shared" si="3"/>
        <v>3</v>
      </c>
      <c r="T31" s="466">
        <f t="shared" si="3"/>
        <v>18</v>
      </c>
      <c r="U31" s="467">
        <f t="shared" si="3"/>
        <v>1231</v>
      </c>
      <c r="V31" s="467">
        <f t="shared" si="3"/>
        <v>1108</v>
      </c>
      <c r="W31" s="467">
        <f t="shared" si="3"/>
        <v>2339</v>
      </c>
      <c r="X31" s="280" t="s">
        <v>1</v>
      </c>
      <c r="Y31" s="640"/>
    </row>
    <row r="32" spans="1:25" s="335" customFormat="1" ht="14.25" x14ac:dyDescent="0.2">
      <c r="A32" s="641" t="s">
        <v>99</v>
      </c>
      <c r="B32" s="641"/>
      <c r="C32" s="281"/>
      <c r="D32" s="281"/>
      <c r="U32" s="642" t="s">
        <v>100</v>
      </c>
      <c r="V32" s="642"/>
      <c r="W32" s="642"/>
      <c r="X32" s="642"/>
      <c r="Y32" s="642"/>
    </row>
  </sheetData>
  <mergeCells count="40">
    <mergeCell ref="A29:A31"/>
    <mergeCell ref="Y29:Y31"/>
    <mergeCell ref="A32:B32"/>
    <mergeCell ref="U32:Y32"/>
    <mergeCell ref="A23:A24"/>
    <mergeCell ref="Y23:Y24"/>
    <mergeCell ref="A25:A26"/>
    <mergeCell ref="Y25:Y26"/>
    <mergeCell ref="A27:A28"/>
    <mergeCell ref="Y27:Y28"/>
    <mergeCell ref="A17:A18"/>
    <mergeCell ref="Y17:Y18"/>
    <mergeCell ref="A19:A20"/>
    <mergeCell ref="Y19:Y20"/>
    <mergeCell ref="A21:A22"/>
    <mergeCell ref="Y21:Y22"/>
    <mergeCell ref="A15:A16"/>
    <mergeCell ref="Y15:Y16"/>
    <mergeCell ref="I8:J8"/>
    <mergeCell ref="K8:L8"/>
    <mergeCell ref="M8:N8"/>
    <mergeCell ref="O8:P8"/>
    <mergeCell ref="Q8:R8"/>
    <mergeCell ref="S8:T8"/>
    <mergeCell ref="U8:W8"/>
    <mergeCell ref="A11:A12"/>
    <mergeCell ref="Y11:Y12"/>
    <mergeCell ref="A13:A14"/>
    <mergeCell ref="Y13:Y14"/>
    <mergeCell ref="A1:Y1"/>
    <mergeCell ref="A3:Y3"/>
    <mergeCell ref="A4:Y4"/>
    <mergeCell ref="A7:B10"/>
    <mergeCell ref="C7:M7"/>
    <mergeCell ref="N7:W7"/>
    <mergeCell ref="X7:Y10"/>
    <mergeCell ref="C8:D8"/>
    <mergeCell ref="E8:F8"/>
    <mergeCell ref="G8:H8"/>
    <mergeCell ref="A2:Y2"/>
  </mergeCells>
  <printOptions horizontalCentered="1" verticalCentered="1"/>
  <pageMargins left="0" right="0" top="0" bottom="0" header="0" footer="0"/>
  <pageSetup paperSize="9" scale="72" orientation="landscape" r:id="rId1"/>
  <headerFooter alignWithMargins="0"/>
  <colBreaks count="1" manualBreakCount="1">
    <brk id="25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5A6AE-0F9E-4F03-8168-0E9E3253C42C}">
  <dimension ref="A1:I41"/>
  <sheetViews>
    <sheetView rightToLeft="1" view="pageBreakPreview" zoomScaleNormal="100" zoomScaleSheetLayoutView="100" workbookViewId="0">
      <selection activeCell="A6" sqref="A6:H6"/>
    </sheetView>
  </sheetViews>
  <sheetFormatPr defaultColWidth="9.140625" defaultRowHeight="12.75" x14ac:dyDescent="0.2"/>
  <cols>
    <col min="1" max="1" width="17.85546875" style="25" customWidth="1"/>
    <col min="2" max="6" width="13.7109375" style="25" customWidth="1"/>
    <col min="7" max="7" width="11.7109375" style="25" customWidth="1"/>
    <col min="8" max="8" width="20.7109375" style="25" customWidth="1"/>
    <col min="9" max="16384" width="9.140625" style="25"/>
  </cols>
  <sheetData>
    <row r="1" spans="1:9" ht="18" x14ac:dyDescent="0.25">
      <c r="A1" s="669" t="s">
        <v>45</v>
      </c>
      <c r="B1" s="669"/>
      <c r="C1" s="669"/>
      <c r="D1" s="669"/>
      <c r="E1" s="669"/>
      <c r="F1" s="669"/>
      <c r="G1" s="669"/>
      <c r="H1" s="669"/>
    </row>
    <row r="2" spans="1:9" ht="18" customHeight="1" x14ac:dyDescent="0.25">
      <c r="A2" s="677">
        <v>2022</v>
      </c>
      <c r="B2" s="677"/>
      <c r="C2" s="677"/>
      <c r="D2" s="677"/>
      <c r="E2" s="677"/>
      <c r="F2" s="677"/>
      <c r="G2" s="677"/>
      <c r="H2" s="677"/>
    </row>
    <row r="3" spans="1:9" ht="36" customHeight="1" x14ac:dyDescent="0.25">
      <c r="A3" s="670" t="s">
        <v>453</v>
      </c>
      <c r="B3" s="670"/>
      <c r="C3" s="670"/>
      <c r="D3" s="670"/>
      <c r="E3" s="670"/>
      <c r="F3" s="670"/>
      <c r="G3" s="670"/>
      <c r="H3" s="670"/>
    </row>
    <row r="4" spans="1:9" ht="15.75" x14ac:dyDescent="0.25">
      <c r="A4" s="671">
        <v>2022</v>
      </c>
      <c r="B4" s="671"/>
      <c r="C4" s="671"/>
      <c r="D4" s="671"/>
      <c r="E4" s="671"/>
      <c r="F4" s="671"/>
      <c r="G4" s="671"/>
      <c r="H4" s="671"/>
    </row>
    <row r="5" spans="1:9" ht="15.75" x14ac:dyDescent="0.25">
      <c r="A5" s="322"/>
      <c r="B5" s="322"/>
      <c r="C5" s="322"/>
      <c r="D5" s="322"/>
      <c r="E5" s="322"/>
      <c r="F5" s="322"/>
      <c r="G5" s="322"/>
      <c r="H5" s="322"/>
    </row>
    <row r="6" spans="1:9" s="288" customFormat="1" ht="20.25" customHeight="1" x14ac:dyDescent="0.3">
      <c r="A6" s="283" t="s">
        <v>486</v>
      </c>
      <c r="B6" s="297"/>
      <c r="C6" s="298"/>
      <c r="D6" s="298"/>
      <c r="E6" s="298"/>
      <c r="F6" s="298"/>
      <c r="G6" s="286"/>
      <c r="H6" s="286" t="s">
        <v>487</v>
      </c>
      <c r="I6" s="287"/>
    </row>
    <row r="7" spans="1:9" ht="30.75" customHeight="1" thickBot="1" x14ac:dyDescent="0.25">
      <c r="A7" s="699" t="s">
        <v>397</v>
      </c>
      <c r="B7" s="674" t="s">
        <v>454</v>
      </c>
      <c r="C7" s="674"/>
      <c r="D7" s="674"/>
      <c r="E7" s="674" t="s">
        <v>455</v>
      </c>
      <c r="F7" s="674"/>
      <c r="G7" s="674"/>
      <c r="H7" s="701" t="s">
        <v>400</v>
      </c>
    </row>
    <row r="8" spans="1:9" ht="30.75" customHeight="1" x14ac:dyDescent="0.2">
      <c r="A8" s="700"/>
      <c r="B8" s="246" t="s">
        <v>401</v>
      </c>
      <c r="C8" s="246" t="s">
        <v>402</v>
      </c>
      <c r="D8" s="246" t="s">
        <v>403</v>
      </c>
      <c r="E8" s="246" t="s">
        <v>404</v>
      </c>
      <c r="F8" s="246" t="s">
        <v>405</v>
      </c>
      <c r="G8" s="246" t="s">
        <v>403</v>
      </c>
      <c r="H8" s="702"/>
    </row>
    <row r="9" spans="1:9" ht="21.75" customHeight="1" thickBot="1" x14ac:dyDescent="0.25">
      <c r="A9" s="289" t="s">
        <v>55</v>
      </c>
      <c r="B9" s="336">
        <v>92</v>
      </c>
      <c r="C9" s="336">
        <v>62</v>
      </c>
      <c r="D9" s="8">
        <v>154</v>
      </c>
      <c r="E9" s="336">
        <v>84</v>
      </c>
      <c r="F9" s="336">
        <v>70</v>
      </c>
      <c r="G9" s="8">
        <v>154</v>
      </c>
      <c r="H9" s="290" t="s">
        <v>369</v>
      </c>
    </row>
    <row r="10" spans="1:9" ht="21.75" customHeight="1" thickBot="1" x14ac:dyDescent="0.25">
      <c r="A10" s="291" t="s">
        <v>56</v>
      </c>
      <c r="B10" s="4">
        <v>124</v>
      </c>
      <c r="C10" s="4">
        <v>88</v>
      </c>
      <c r="D10" s="8">
        <v>212</v>
      </c>
      <c r="E10" s="4">
        <v>114</v>
      </c>
      <c r="F10" s="4">
        <v>98</v>
      </c>
      <c r="G10" s="8">
        <v>212</v>
      </c>
      <c r="H10" s="292" t="s">
        <v>370</v>
      </c>
    </row>
    <row r="11" spans="1:9" ht="21.75" customHeight="1" thickBot="1" x14ac:dyDescent="0.25">
      <c r="A11" s="293" t="s">
        <v>57</v>
      </c>
      <c r="B11" s="4">
        <v>152</v>
      </c>
      <c r="C11" s="4">
        <v>105</v>
      </c>
      <c r="D11" s="8">
        <v>257</v>
      </c>
      <c r="E11" s="4">
        <v>130</v>
      </c>
      <c r="F11" s="4">
        <v>127</v>
      </c>
      <c r="G11" s="8">
        <v>257</v>
      </c>
      <c r="H11" s="294" t="s">
        <v>371</v>
      </c>
    </row>
    <row r="12" spans="1:9" ht="21.75" customHeight="1" thickBot="1" x14ac:dyDescent="0.25">
      <c r="A12" s="291" t="s">
        <v>406</v>
      </c>
      <c r="B12" s="4">
        <v>101</v>
      </c>
      <c r="C12" s="4">
        <v>56</v>
      </c>
      <c r="D12" s="8">
        <v>157</v>
      </c>
      <c r="E12" s="4">
        <v>92</v>
      </c>
      <c r="F12" s="4">
        <v>65</v>
      </c>
      <c r="G12" s="8">
        <v>157</v>
      </c>
      <c r="H12" s="292" t="s">
        <v>372</v>
      </c>
    </row>
    <row r="13" spans="1:9" ht="21.75" customHeight="1" thickBot="1" x14ac:dyDescent="0.25">
      <c r="A13" s="293" t="s">
        <v>407</v>
      </c>
      <c r="B13" s="4">
        <v>125</v>
      </c>
      <c r="C13" s="4">
        <v>94</v>
      </c>
      <c r="D13" s="8">
        <v>219</v>
      </c>
      <c r="E13" s="4">
        <v>111</v>
      </c>
      <c r="F13" s="4">
        <v>108</v>
      </c>
      <c r="G13" s="8">
        <v>219</v>
      </c>
      <c r="H13" s="294" t="s">
        <v>373</v>
      </c>
    </row>
    <row r="14" spans="1:9" ht="21.75" customHeight="1" thickBot="1" x14ac:dyDescent="0.25">
      <c r="A14" s="291" t="s">
        <v>58</v>
      </c>
      <c r="B14" s="4">
        <v>149</v>
      </c>
      <c r="C14" s="4">
        <v>118</v>
      </c>
      <c r="D14" s="8">
        <v>267</v>
      </c>
      <c r="E14" s="4">
        <v>139</v>
      </c>
      <c r="F14" s="4">
        <v>128</v>
      </c>
      <c r="G14" s="8">
        <v>267</v>
      </c>
      <c r="H14" s="292" t="s">
        <v>374</v>
      </c>
    </row>
    <row r="15" spans="1:9" ht="21.75" customHeight="1" thickBot="1" x14ac:dyDescent="0.25">
      <c r="A15" s="293" t="s">
        <v>59</v>
      </c>
      <c r="B15" s="4">
        <v>115</v>
      </c>
      <c r="C15" s="4">
        <v>69</v>
      </c>
      <c r="D15" s="8">
        <v>184</v>
      </c>
      <c r="E15" s="4">
        <v>103</v>
      </c>
      <c r="F15" s="4">
        <v>81</v>
      </c>
      <c r="G15" s="8">
        <v>184</v>
      </c>
      <c r="H15" s="294" t="s">
        <v>375</v>
      </c>
    </row>
    <row r="16" spans="1:9" ht="21.75" customHeight="1" thickBot="1" x14ac:dyDescent="0.25">
      <c r="A16" s="291" t="s">
        <v>408</v>
      </c>
      <c r="B16" s="4">
        <v>135</v>
      </c>
      <c r="C16" s="4">
        <v>106</v>
      </c>
      <c r="D16" s="8">
        <v>241</v>
      </c>
      <c r="E16" s="4">
        <v>108</v>
      </c>
      <c r="F16" s="4">
        <v>133</v>
      </c>
      <c r="G16" s="8">
        <v>241</v>
      </c>
      <c r="H16" s="292" t="s">
        <v>376</v>
      </c>
    </row>
    <row r="17" spans="1:8" ht="21.75" customHeight="1" thickBot="1" x14ac:dyDescent="0.25">
      <c r="A17" s="293" t="s">
        <v>60</v>
      </c>
      <c r="B17" s="4">
        <v>139</v>
      </c>
      <c r="C17" s="4">
        <v>88</v>
      </c>
      <c r="D17" s="8">
        <v>227</v>
      </c>
      <c r="E17" s="4">
        <v>131</v>
      </c>
      <c r="F17" s="4">
        <v>96</v>
      </c>
      <c r="G17" s="8">
        <v>227</v>
      </c>
      <c r="H17" s="294" t="s">
        <v>377</v>
      </c>
    </row>
    <row r="18" spans="1:8" ht="21.75" customHeight="1" thickBot="1" x14ac:dyDescent="0.25">
      <c r="A18" s="291" t="s">
        <v>61</v>
      </c>
      <c r="B18" s="4">
        <v>117</v>
      </c>
      <c r="C18" s="4">
        <v>93</v>
      </c>
      <c r="D18" s="8">
        <v>210</v>
      </c>
      <c r="E18" s="4">
        <v>102</v>
      </c>
      <c r="F18" s="4">
        <v>108</v>
      </c>
      <c r="G18" s="8">
        <v>210</v>
      </c>
      <c r="H18" s="292" t="s">
        <v>378</v>
      </c>
    </row>
    <row r="19" spans="1:8" ht="21.75" customHeight="1" thickBot="1" x14ac:dyDescent="0.25">
      <c r="A19" s="293" t="s">
        <v>62</v>
      </c>
      <c r="B19" s="4">
        <v>62</v>
      </c>
      <c r="C19" s="4">
        <v>38</v>
      </c>
      <c r="D19" s="8">
        <v>100</v>
      </c>
      <c r="E19" s="4">
        <v>60</v>
      </c>
      <c r="F19" s="4">
        <v>40</v>
      </c>
      <c r="G19" s="8">
        <v>100</v>
      </c>
      <c r="H19" s="294" t="s">
        <v>379</v>
      </c>
    </row>
    <row r="20" spans="1:8" ht="21.75" customHeight="1" thickBot="1" x14ac:dyDescent="0.25">
      <c r="A20" s="471" t="s">
        <v>63</v>
      </c>
      <c r="B20" s="489">
        <v>62</v>
      </c>
      <c r="C20" s="489">
        <v>49</v>
      </c>
      <c r="D20" s="8">
        <v>111</v>
      </c>
      <c r="E20" s="489">
        <v>57</v>
      </c>
      <c r="F20" s="489">
        <v>54</v>
      </c>
      <c r="G20" s="8">
        <v>111</v>
      </c>
      <c r="H20" s="295" t="s">
        <v>380</v>
      </c>
    </row>
    <row r="21" spans="1:8" ht="22.5" customHeight="1" x14ac:dyDescent="0.2">
      <c r="A21" s="490" t="s">
        <v>0</v>
      </c>
      <c r="B21" s="491">
        <f t="shared" ref="B21:E21" si="0">SUM(B9:B20)</f>
        <v>1373</v>
      </c>
      <c r="C21" s="491">
        <f t="shared" si="0"/>
        <v>966</v>
      </c>
      <c r="D21" s="492">
        <f>SUM(D9:D20)</f>
        <v>2339</v>
      </c>
      <c r="E21" s="491">
        <f t="shared" si="0"/>
        <v>1231</v>
      </c>
      <c r="F21" s="491">
        <f>SUM(F9:F20)</f>
        <v>1108</v>
      </c>
      <c r="G21" s="492">
        <f>SUM(G9:G20)</f>
        <v>2339</v>
      </c>
      <c r="H21" s="337" t="s">
        <v>1</v>
      </c>
    </row>
    <row r="25" spans="1:8" ht="27" x14ac:dyDescent="0.2">
      <c r="B25" s="246" t="s">
        <v>535</v>
      </c>
      <c r="C25" s="246" t="s">
        <v>536</v>
      </c>
    </row>
    <row r="27" spans="1:8" x14ac:dyDescent="0.2">
      <c r="A27" s="425" t="s">
        <v>522</v>
      </c>
    </row>
    <row r="28" spans="1:8" x14ac:dyDescent="0.2">
      <c r="A28" s="437"/>
      <c r="B28" s="338"/>
      <c r="C28" s="338"/>
    </row>
    <row r="29" spans="1:8" x14ac:dyDescent="0.2">
      <c r="A29" s="437" t="s">
        <v>523</v>
      </c>
      <c r="B29" s="338">
        <f>B9</f>
        <v>92</v>
      </c>
      <c r="C29" s="338">
        <f>C9</f>
        <v>62</v>
      </c>
    </row>
    <row r="30" spans="1:8" x14ac:dyDescent="0.2">
      <c r="A30" s="437" t="s">
        <v>524</v>
      </c>
      <c r="B30" s="338">
        <f>B10</f>
        <v>124</v>
      </c>
      <c r="C30" s="338">
        <f>C10</f>
        <v>88</v>
      </c>
    </row>
    <row r="31" spans="1:8" x14ac:dyDescent="0.2">
      <c r="A31" s="437" t="s">
        <v>525</v>
      </c>
      <c r="B31" s="338">
        <f t="shared" ref="B31:B39" si="1">B11</f>
        <v>152</v>
      </c>
      <c r="C31" s="338">
        <f>C11</f>
        <v>105</v>
      </c>
    </row>
    <row r="32" spans="1:8" x14ac:dyDescent="0.2">
      <c r="A32" s="437" t="s">
        <v>526</v>
      </c>
      <c r="B32" s="338">
        <f t="shared" si="1"/>
        <v>101</v>
      </c>
      <c r="C32" s="338">
        <f t="shared" ref="C32:C39" si="2">C12</f>
        <v>56</v>
      </c>
    </row>
    <row r="33" spans="1:3" x14ac:dyDescent="0.2">
      <c r="A33" s="437" t="s">
        <v>527</v>
      </c>
      <c r="B33" s="338">
        <f t="shared" si="1"/>
        <v>125</v>
      </c>
      <c r="C33" s="338">
        <f t="shared" si="2"/>
        <v>94</v>
      </c>
    </row>
    <row r="34" spans="1:3" x14ac:dyDescent="0.2">
      <c r="A34" s="437" t="s">
        <v>528</v>
      </c>
      <c r="B34" s="338">
        <f t="shared" si="1"/>
        <v>149</v>
      </c>
      <c r="C34" s="338">
        <f t="shared" si="2"/>
        <v>118</v>
      </c>
    </row>
    <row r="35" spans="1:3" x14ac:dyDescent="0.2">
      <c r="A35" s="437" t="s">
        <v>529</v>
      </c>
      <c r="B35" s="338">
        <f t="shared" si="1"/>
        <v>115</v>
      </c>
      <c r="C35" s="338">
        <f t="shared" si="2"/>
        <v>69</v>
      </c>
    </row>
    <row r="36" spans="1:3" x14ac:dyDescent="0.2">
      <c r="A36" s="437" t="s">
        <v>530</v>
      </c>
      <c r="B36" s="338">
        <f t="shared" si="1"/>
        <v>135</v>
      </c>
      <c r="C36" s="338">
        <f t="shared" si="2"/>
        <v>106</v>
      </c>
    </row>
    <row r="37" spans="1:3" x14ac:dyDescent="0.2">
      <c r="A37" s="437" t="s">
        <v>531</v>
      </c>
      <c r="B37" s="338">
        <f t="shared" si="1"/>
        <v>139</v>
      </c>
      <c r="C37" s="338">
        <f t="shared" si="2"/>
        <v>88</v>
      </c>
    </row>
    <row r="38" spans="1:3" x14ac:dyDescent="0.2">
      <c r="A38" s="437" t="s">
        <v>532</v>
      </c>
      <c r="B38" s="338">
        <f t="shared" si="1"/>
        <v>117</v>
      </c>
      <c r="C38" s="338">
        <f t="shared" si="2"/>
        <v>93</v>
      </c>
    </row>
    <row r="39" spans="1:3" x14ac:dyDescent="0.2">
      <c r="A39" s="437" t="s">
        <v>533</v>
      </c>
      <c r="B39" s="338">
        <f t="shared" si="1"/>
        <v>62</v>
      </c>
      <c r="C39" s="338">
        <f t="shared" si="2"/>
        <v>38</v>
      </c>
    </row>
    <row r="40" spans="1:3" x14ac:dyDescent="0.2">
      <c r="A40" s="437" t="s">
        <v>534</v>
      </c>
      <c r="B40" s="338">
        <f>B20</f>
        <v>62</v>
      </c>
      <c r="C40" s="338">
        <f>C20</f>
        <v>49</v>
      </c>
    </row>
    <row r="41" spans="1:3" x14ac:dyDescent="0.2">
      <c r="B41" s="338"/>
      <c r="C41" s="338"/>
    </row>
  </sheetData>
  <mergeCells count="8">
    <mergeCell ref="A1:H1"/>
    <mergeCell ref="A3:H3"/>
    <mergeCell ref="A4:H4"/>
    <mergeCell ref="A7:A8"/>
    <mergeCell ref="B7:D7"/>
    <mergeCell ref="E7:G7"/>
    <mergeCell ref="H7:H8"/>
    <mergeCell ref="A2:H2"/>
  </mergeCells>
  <printOptions horizontalCentered="1" verticalCentered="1"/>
  <pageMargins left="0" right="0" top="0" bottom="0" header="0" footer="0"/>
  <pageSetup paperSize="9" orientation="landscape" r:id="rId1"/>
  <headerFooter alignWithMargins="0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2EB5E-24BC-4FAB-AA10-9B502DAC0CE6}">
  <dimension ref="A1:H21"/>
  <sheetViews>
    <sheetView rightToLeft="1" view="pageBreakPreview" zoomScaleNormal="100" zoomScaleSheetLayoutView="100" workbookViewId="0">
      <selection activeCell="A7" sqref="A7:H7"/>
    </sheetView>
  </sheetViews>
  <sheetFormatPr defaultColWidth="9.140625" defaultRowHeight="12.75" x14ac:dyDescent="0.2"/>
  <cols>
    <col min="1" max="1" width="21.42578125" style="25" customWidth="1"/>
    <col min="2" max="7" width="13.85546875" style="25" customWidth="1"/>
    <col min="8" max="8" width="19.7109375" style="25" customWidth="1"/>
    <col min="9" max="16384" width="9.140625" style="25"/>
  </cols>
  <sheetData>
    <row r="1" spans="1:8" ht="24" customHeight="1" x14ac:dyDescent="0.2">
      <c r="A1" s="552" t="s">
        <v>46</v>
      </c>
      <c r="B1" s="552"/>
      <c r="C1" s="552"/>
      <c r="D1" s="552"/>
      <c r="E1" s="552"/>
      <c r="F1" s="552"/>
      <c r="G1" s="552"/>
      <c r="H1" s="552"/>
    </row>
    <row r="2" spans="1:8" ht="18" customHeight="1" x14ac:dyDescent="0.2">
      <c r="A2" s="553">
        <v>2022</v>
      </c>
      <c r="B2" s="553"/>
      <c r="C2" s="553"/>
      <c r="D2" s="553"/>
      <c r="E2" s="553"/>
      <c r="F2" s="553"/>
      <c r="G2" s="553"/>
      <c r="H2" s="553"/>
    </row>
    <row r="3" spans="1:8" ht="15.75" customHeight="1" x14ac:dyDescent="0.2">
      <c r="A3" s="555" t="s">
        <v>539</v>
      </c>
      <c r="B3" s="555"/>
      <c r="C3" s="555"/>
      <c r="D3" s="555"/>
      <c r="E3" s="555"/>
      <c r="F3" s="555"/>
      <c r="G3" s="555"/>
      <c r="H3" s="555"/>
    </row>
    <row r="4" spans="1:8" ht="15.75" customHeight="1" x14ac:dyDescent="0.2">
      <c r="A4" s="555">
        <v>2022</v>
      </c>
      <c r="B4" s="555"/>
      <c r="C4" s="555"/>
      <c r="D4" s="555"/>
      <c r="E4" s="555"/>
      <c r="F4" s="555"/>
      <c r="G4" s="555"/>
      <c r="H4" s="555"/>
    </row>
    <row r="5" spans="1:8" ht="18.75" customHeight="1" x14ac:dyDescent="0.2">
      <c r="A5" s="555"/>
      <c r="B5" s="555"/>
      <c r="C5" s="555"/>
      <c r="D5" s="555"/>
      <c r="E5" s="555"/>
      <c r="F5" s="555"/>
      <c r="G5" s="555"/>
      <c r="H5" s="555"/>
    </row>
    <row r="6" spans="1:8" ht="18.75" customHeight="1" x14ac:dyDescent="0.2">
      <c r="A6" s="27"/>
      <c r="B6" s="27"/>
      <c r="C6" s="27"/>
      <c r="D6" s="27"/>
      <c r="E6" s="27"/>
      <c r="F6" s="27"/>
      <c r="G6" s="27"/>
      <c r="H6" s="27"/>
    </row>
    <row r="7" spans="1:8" s="288" customFormat="1" ht="16.5" x14ac:dyDescent="0.3">
      <c r="A7" s="283" t="s">
        <v>488</v>
      </c>
      <c r="B7" s="297"/>
      <c r="C7" s="298"/>
      <c r="D7" s="298"/>
      <c r="E7" s="298"/>
      <c r="F7" s="298"/>
      <c r="G7" s="286"/>
      <c r="H7" s="286" t="s">
        <v>560</v>
      </c>
    </row>
    <row r="8" spans="1:8" ht="27.75" customHeight="1" thickBot="1" x14ac:dyDescent="0.25">
      <c r="A8" s="699" t="s">
        <v>476</v>
      </c>
      <c r="B8" s="703" t="s">
        <v>457</v>
      </c>
      <c r="C8" s="703"/>
      <c r="D8" s="703"/>
      <c r="E8" s="703"/>
      <c r="F8" s="703"/>
      <c r="G8" s="703"/>
      <c r="H8" s="683" t="s">
        <v>477</v>
      </c>
    </row>
    <row r="9" spans="1:8" ht="57.75" customHeight="1" x14ac:dyDescent="0.2">
      <c r="A9" s="700"/>
      <c r="B9" s="246" t="s">
        <v>459</v>
      </c>
      <c r="C9" s="246" t="s">
        <v>460</v>
      </c>
      <c r="D9" s="246" t="s">
        <v>461</v>
      </c>
      <c r="E9" s="246" t="s">
        <v>462</v>
      </c>
      <c r="F9" s="246" t="s">
        <v>463</v>
      </c>
      <c r="G9" s="247" t="s">
        <v>419</v>
      </c>
      <c r="H9" s="684"/>
    </row>
    <row r="10" spans="1:8" ht="19.5" customHeight="1" thickBot="1" x14ac:dyDescent="0.25">
      <c r="A10" s="339">
        <v>-20</v>
      </c>
      <c r="B10" s="493">
        <v>17</v>
      </c>
      <c r="C10" s="494">
        <v>8</v>
      </c>
      <c r="D10" s="494">
        <v>5</v>
      </c>
      <c r="E10" s="494">
        <v>1</v>
      </c>
      <c r="F10" s="495">
        <v>0</v>
      </c>
      <c r="G10" s="3">
        <f>SUM(B10:F10)</f>
        <v>31</v>
      </c>
      <c r="H10" s="340">
        <v>-20</v>
      </c>
    </row>
    <row r="11" spans="1:8" ht="19.5" customHeight="1" thickBot="1" x14ac:dyDescent="0.25">
      <c r="A11" s="203" t="s">
        <v>464</v>
      </c>
      <c r="B11" s="496">
        <v>156</v>
      </c>
      <c r="C11" s="4">
        <v>84</v>
      </c>
      <c r="D11" s="4">
        <v>18</v>
      </c>
      <c r="E11" s="4">
        <v>2</v>
      </c>
      <c r="F11" s="497">
        <v>0</v>
      </c>
      <c r="G11" s="3">
        <f t="shared" ref="G11:G20" si="0">SUM(B11:F11)</f>
        <v>260</v>
      </c>
      <c r="H11" s="341" t="s">
        <v>186</v>
      </c>
    </row>
    <row r="12" spans="1:8" ht="19.5" customHeight="1" thickBot="1" x14ac:dyDescent="0.25">
      <c r="A12" s="342" t="s">
        <v>465</v>
      </c>
      <c r="B12" s="496">
        <v>228</v>
      </c>
      <c r="C12" s="4">
        <v>139</v>
      </c>
      <c r="D12" s="4">
        <v>33</v>
      </c>
      <c r="E12" s="4">
        <v>4</v>
      </c>
      <c r="F12" s="497">
        <v>0</v>
      </c>
      <c r="G12" s="3">
        <f t="shared" si="0"/>
        <v>404</v>
      </c>
      <c r="H12" s="343" t="s">
        <v>185</v>
      </c>
    </row>
    <row r="13" spans="1:8" ht="19.5" customHeight="1" thickBot="1" x14ac:dyDescent="0.25">
      <c r="A13" s="203" t="s">
        <v>466</v>
      </c>
      <c r="B13" s="496">
        <v>270</v>
      </c>
      <c r="C13" s="4">
        <v>145</v>
      </c>
      <c r="D13" s="4">
        <v>39</v>
      </c>
      <c r="E13" s="4">
        <v>3</v>
      </c>
      <c r="F13" s="497">
        <v>0</v>
      </c>
      <c r="G13" s="3">
        <f t="shared" si="0"/>
        <v>457</v>
      </c>
      <c r="H13" s="341" t="s">
        <v>184</v>
      </c>
    </row>
    <row r="14" spans="1:8" ht="19.5" customHeight="1" thickBot="1" x14ac:dyDescent="0.25">
      <c r="A14" s="342" t="s">
        <v>467</v>
      </c>
      <c r="B14" s="496">
        <v>268</v>
      </c>
      <c r="C14" s="4">
        <v>127</v>
      </c>
      <c r="D14" s="4">
        <v>18</v>
      </c>
      <c r="E14" s="4">
        <v>13</v>
      </c>
      <c r="F14" s="497">
        <v>0</v>
      </c>
      <c r="G14" s="3">
        <f t="shared" si="0"/>
        <v>426</v>
      </c>
      <c r="H14" s="343" t="s">
        <v>183</v>
      </c>
    </row>
    <row r="15" spans="1:8" ht="19.5" customHeight="1" thickBot="1" x14ac:dyDescent="0.25">
      <c r="A15" s="203" t="s">
        <v>468</v>
      </c>
      <c r="B15" s="496">
        <v>173</v>
      </c>
      <c r="C15" s="4">
        <v>108</v>
      </c>
      <c r="D15" s="4">
        <v>19</v>
      </c>
      <c r="E15" s="4">
        <v>6</v>
      </c>
      <c r="F15" s="497">
        <v>0</v>
      </c>
      <c r="G15" s="3">
        <f t="shared" si="0"/>
        <v>306</v>
      </c>
      <c r="H15" s="341" t="s">
        <v>182</v>
      </c>
    </row>
    <row r="16" spans="1:8" ht="19.5" customHeight="1" thickBot="1" x14ac:dyDescent="0.25">
      <c r="A16" s="342" t="s">
        <v>469</v>
      </c>
      <c r="B16" s="496">
        <v>107</v>
      </c>
      <c r="C16" s="4">
        <v>58</v>
      </c>
      <c r="D16" s="4">
        <v>11</v>
      </c>
      <c r="E16" s="4">
        <v>11</v>
      </c>
      <c r="F16" s="497">
        <v>0</v>
      </c>
      <c r="G16" s="3">
        <f t="shared" si="0"/>
        <v>187</v>
      </c>
      <c r="H16" s="343" t="s">
        <v>221</v>
      </c>
    </row>
    <row r="17" spans="1:8" ht="19.5" customHeight="1" thickBot="1" x14ac:dyDescent="0.25">
      <c r="A17" s="203" t="s">
        <v>470</v>
      </c>
      <c r="B17" s="496">
        <v>56</v>
      </c>
      <c r="C17" s="4">
        <v>35</v>
      </c>
      <c r="D17" s="4">
        <v>5</v>
      </c>
      <c r="E17" s="4">
        <v>5</v>
      </c>
      <c r="F17" s="497">
        <v>0</v>
      </c>
      <c r="G17" s="3">
        <f t="shared" si="0"/>
        <v>101</v>
      </c>
      <c r="H17" s="341" t="s">
        <v>220</v>
      </c>
    </row>
    <row r="18" spans="1:8" ht="19.5" customHeight="1" thickBot="1" x14ac:dyDescent="0.25">
      <c r="A18" s="342" t="s">
        <v>471</v>
      </c>
      <c r="B18" s="496">
        <v>28</v>
      </c>
      <c r="C18" s="4">
        <v>17</v>
      </c>
      <c r="D18" s="4">
        <v>5</v>
      </c>
      <c r="E18" s="4">
        <v>2</v>
      </c>
      <c r="F18" s="497">
        <v>0</v>
      </c>
      <c r="G18" s="3">
        <f t="shared" si="0"/>
        <v>52</v>
      </c>
      <c r="H18" s="343" t="s">
        <v>219</v>
      </c>
    </row>
    <row r="19" spans="1:8" ht="19.5" customHeight="1" thickBot="1" x14ac:dyDescent="0.25">
      <c r="A19" s="203" t="s">
        <v>436</v>
      </c>
      <c r="B19" s="496">
        <v>23</v>
      </c>
      <c r="C19" s="4">
        <v>18</v>
      </c>
      <c r="D19" s="4">
        <v>1</v>
      </c>
      <c r="E19" s="4">
        <v>2</v>
      </c>
      <c r="F19" s="497">
        <v>0</v>
      </c>
      <c r="G19" s="3">
        <f t="shared" si="0"/>
        <v>44</v>
      </c>
      <c r="H19" s="341" t="s">
        <v>478</v>
      </c>
    </row>
    <row r="20" spans="1:8" ht="19.5" customHeight="1" thickBot="1" x14ac:dyDescent="0.25">
      <c r="A20" s="347" t="s">
        <v>32</v>
      </c>
      <c r="B20" s="498">
        <v>43</v>
      </c>
      <c r="C20" s="499">
        <v>26</v>
      </c>
      <c r="D20" s="499">
        <v>1</v>
      </c>
      <c r="E20" s="499">
        <v>1</v>
      </c>
      <c r="F20" s="500">
        <v>0</v>
      </c>
      <c r="G20" s="3">
        <f t="shared" si="0"/>
        <v>71</v>
      </c>
      <c r="H20" s="348" t="s">
        <v>33</v>
      </c>
    </row>
    <row r="21" spans="1:8" ht="19.5" customHeight="1" x14ac:dyDescent="0.2">
      <c r="A21" s="349" t="s">
        <v>0</v>
      </c>
      <c r="B21" s="10">
        <f t="shared" ref="B21:G21" si="1">SUM(B10:B20)</f>
        <v>1369</v>
      </c>
      <c r="C21" s="10">
        <f t="shared" si="1"/>
        <v>765</v>
      </c>
      <c r="D21" s="10">
        <f t="shared" si="1"/>
        <v>155</v>
      </c>
      <c r="E21" s="10">
        <f t="shared" si="1"/>
        <v>50</v>
      </c>
      <c r="F21" s="10">
        <f t="shared" si="1"/>
        <v>0</v>
      </c>
      <c r="G21" s="10">
        <f t="shared" si="1"/>
        <v>2339</v>
      </c>
      <c r="H21" s="350" t="s">
        <v>1</v>
      </c>
    </row>
  </sheetData>
  <mergeCells count="8">
    <mergeCell ref="A1:H1"/>
    <mergeCell ref="A3:H3"/>
    <mergeCell ref="A4:H4"/>
    <mergeCell ref="A5:H5"/>
    <mergeCell ref="A8:A9"/>
    <mergeCell ref="B8:G8"/>
    <mergeCell ref="H8:H9"/>
    <mergeCell ref="A2:H2"/>
  </mergeCells>
  <printOptions horizontalCentered="1" verticalCentered="1"/>
  <pageMargins left="0" right="0" top="0" bottom="0" header="0" footer="0"/>
  <pageSetup paperSize="9" scale="97" orientation="landscape" r:id="rId1"/>
  <headerFooter alignWithMargins="0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0D3FF-71B0-4830-95B3-63D11A0AFD96}">
  <dimension ref="A1:H24"/>
  <sheetViews>
    <sheetView rightToLeft="1" view="pageBreakPreview" zoomScaleNormal="100" zoomScaleSheetLayoutView="100" workbookViewId="0">
      <selection activeCell="A7" sqref="A7:H7"/>
    </sheetView>
  </sheetViews>
  <sheetFormatPr defaultColWidth="9.140625" defaultRowHeight="12.75" x14ac:dyDescent="0.2"/>
  <cols>
    <col min="1" max="1" width="22.85546875" style="25" customWidth="1"/>
    <col min="2" max="5" width="13.85546875" style="25" customWidth="1"/>
    <col min="6" max="6" width="12.85546875" style="25" customWidth="1"/>
    <col min="7" max="7" width="12.5703125" style="25" customWidth="1"/>
    <col min="8" max="8" width="21.28515625" style="25" customWidth="1"/>
    <col min="9" max="16384" width="9.140625" style="25"/>
  </cols>
  <sheetData>
    <row r="1" spans="1:8" ht="24" customHeight="1" x14ac:dyDescent="0.2">
      <c r="A1" s="552" t="s">
        <v>47</v>
      </c>
      <c r="B1" s="552"/>
      <c r="C1" s="552"/>
      <c r="D1" s="552"/>
      <c r="E1" s="552"/>
      <c r="F1" s="552"/>
      <c r="G1" s="552"/>
      <c r="H1" s="552"/>
    </row>
    <row r="2" spans="1:8" ht="18" customHeight="1" x14ac:dyDescent="0.2">
      <c r="A2" s="553">
        <v>2022</v>
      </c>
      <c r="B2" s="553"/>
      <c r="C2" s="553"/>
      <c r="D2" s="553"/>
      <c r="E2" s="553"/>
      <c r="F2" s="553"/>
      <c r="G2" s="553"/>
      <c r="H2" s="553"/>
    </row>
    <row r="3" spans="1:8" ht="15.75" customHeight="1" x14ac:dyDescent="0.2">
      <c r="A3" s="555" t="s">
        <v>540</v>
      </c>
      <c r="B3" s="555"/>
      <c r="C3" s="555"/>
      <c r="D3" s="555"/>
      <c r="E3" s="555"/>
      <c r="F3" s="555"/>
      <c r="G3" s="555"/>
      <c r="H3" s="555"/>
    </row>
    <row r="4" spans="1:8" ht="15.75" customHeight="1" x14ac:dyDescent="0.2">
      <c r="A4" s="555">
        <v>2022</v>
      </c>
      <c r="B4" s="555"/>
      <c r="C4" s="555"/>
      <c r="D4" s="555"/>
      <c r="E4" s="555"/>
      <c r="F4" s="555"/>
      <c r="G4" s="555"/>
      <c r="H4" s="555"/>
    </row>
    <row r="5" spans="1:8" ht="18.75" customHeight="1" x14ac:dyDescent="0.2">
      <c r="A5" s="555"/>
      <c r="B5" s="555"/>
      <c r="C5" s="555"/>
      <c r="D5" s="555"/>
      <c r="E5" s="555"/>
      <c r="F5" s="555"/>
      <c r="G5" s="555"/>
      <c r="H5" s="555"/>
    </row>
    <row r="6" spans="1:8" ht="18.75" customHeight="1" x14ac:dyDescent="0.2">
      <c r="A6" s="27"/>
      <c r="B6" s="27"/>
      <c r="C6" s="27"/>
      <c r="D6" s="27"/>
      <c r="E6" s="27"/>
      <c r="F6" s="27"/>
      <c r="G6" s="27"/>
      <c r="H6" s="27"/>
    </row>
    <row r="7" spans="1:8" s="288" customFormat="1" ht="16.5" x14ac:dyDescent="0.3">
      <c r="A7" s="283" t="s">
        <v>489</v>
      </c>
      <c r="B7" s="297"/>
      <c r="C7" s="298"/>
      <c r="D7" s="298"/>
      <c r="E7" s="298"/>
      <c r="F7" s="298"/>
      <c r="G7" s="286"/>
      <c r="H7" s="286" t="s">
        <v>561</v>
      </c>
    </row>
    <row r="8" spans="1:8" ht="27.75" customHeight="1" thickBot="1" x14ac:dyDescent="0.25">
      <c r="A8" s="699" t="s">
        <v>456</v>
      </c>
      <c r="B8" s="703" t="s">
        <v>457</v>
      </c>
      <c r="C8" s="703"/>
      <c r="D8" s="703"/>
      <c r="E8" s="703"/>
      <c r="F8" s="703"/>
      <c r="G8" s="703"/>
      <c r="H8" s="683" t="s">
        <v>458</v>
      </c>
    </row>
    <row r="9" spans="1:8" ht="58.5" customHeight="1" x14ac:dyDescent="0.2">
      <c r="A9" s="700"/>
      <c r="B9" s="246" t="s">
        <v>459</v>
      </c>
      <c r="C9" s="246" t="s">
        <v>460</v>
      </c>
      <c r="D9" s="246" t="s">
        <v>461</v>
      </c>
      <c r="E9" s="246" t="s">
        <v>462</v>
      </c>
      <c r="F9" s="246" t="s">
        <v>463</v>
      </c>
      <c r="G9" s="247" t="s">
        <v>419</v>
      </c>
      <c r="H9" s="684"/>
    </row>
    <row r="10" spans="1:8" ht="16.5" thickBot="1" x14ac:dyDescent="0.25">
      <c r="A10" s="339">
        <v>-20</v>
      </c>
      <c r="B10" s="493">
        <v>1</v>
      </c>
      <c r="C10" s="494">
        <v>0</v>
      </c>
      <c r="D10" s="494">
        <v>0</v>
      </c>
      <c r="E10" s="494">
        <v>0</v>
      </c>
      <c r="F10" s="495">
        <v>0</v>
      </c>
      <c r="G10" s="3">
        <f>SUM(B10:F10)</f>
        <v>1</v>
      </c>
      <c r="H10" s="340">
        <v>-20</v>
      </c>
    </row>
    <row r="11" spans="1:8" ht="16.5" thickBot="1" x14ac:dyDescent="0.25">
      <c r="A11" s="203" t="s">
        <v>464</v>
      </c>
      <c r="B11" s="496">
        <v>62</v>
      </c>
      <c r="C11" s="4">
        <v>31</v>
      </c>
      <c r="D11" s="4">
        <v>8</v>
      </c>
      <c r="E11" s="4">
        <v>0</v>
      </c>
      <c r="F11" s="497">
        <v>0</v>
      </c>
      <c r="G11" s="3">
        <f t="shared" ref="G11:G23" si="0">SUM(B11:F11)</f>
        <v>101</v>
      </c>
      <c r="H11" s="341" t="s">
        <v>186</v>
      </c>
    </row>
    <row r="12" spans="1:8" ht="16.5" thickBot="1" x14ac:dyDescent="0.25">
      <c r="A12" s="342" t="s">
        <v>465</v>
      </c>
      <c r="B12" s="496">
        <v>194</v>
      </c>
      <c r="C12" s="4">
        <v>112</v>
      </c>
      <c r="D12" s="4">
        <v>25</v>
      </c>
      <c r="E12" s="4">
        <v>4</v>
      </c>
      <c r="F12" s="497">
        <v>0</v>
      </c>
      <c r="G12" s="3">
        <f t="shared" si="0"/>
        <v>335</v>
      </c>
      <c r="H12" s="343" t="s">
        <v>185</v>
      </c>
    </row>
    <row r="13" spans="1:8" ht="16.5" thickBot="1" x14ac:dyDescent="0.25">
      <c r="A13" s="203" t="s">
        <v>466</v>
      </c>
      <c r="B13" s="496">
        <v>255</v>
      </c>
      <c r="C13" s="4">
        <v>139</v>
      </c>
      <c r="D13" s="4">
        <v>38</v>
      </c>
      <c r="E13" s="4">
        <v>4</v>
      </c>
      <c r="F13" s="497">
        <v>0</v>
      </c>
      <c r="G13" s="3">
        <f t="shared" si="0"/>
        <v>436</v>
      </c>
      <c r="H13" s="341" t="s">
        <v>184</v>
      </c>
    </row>
    <row r="14" spans="1:8" ht="16.5" thickBot="1" x14ac:dyDescent="0.25">
      <c r="A14" s="342" t="s">
        <v>467</v>
      </c>
      <c r="B14" s="496">
        <v>254</v>
      </c>
      <c r="C14" s="4">
        <v>121</v>
      </c>
      <c r="D14" s="4">
        <v>32</v>
      </c>
      <c r="E14" s="4">
        <v>8</v>
      </c>
      <c r="F14" s="497">
        <v>0</v>
      </c>
      <c r="G14" s="3">
        <f t="shared" si="0"/>
        <v>415</v>
      </c>
      <c r="H14" s="343" t="s">
        <v>183</v>
      </c>
    </row>
    <row r="15" spans="1:8" ht="16.5" thickBot="1" x14ac:dyDescent="0.25">
      <c r="A15" s="203" t="s">
        <v>468</v>
      </c>
      <c r="B15" s="496">
        <v>209</v>
      </c>
      <c r="C15" s="4">
        <v>119</v>
      </c>
      <c r="D15" s="4">
        <v>23</v>
      </c>
      <c r="E15" s="4">
        <v>7</v>
      </c>
      <c r="F15" s="497">
        <v>0</v>
      </c>
      <c r="G15" s="3">
        <f t="shared" si="0"/>
        <v>358</v>
      </c>
      <c r="H15" s="341" t="s">
        <v>182</v>
      </c>
    </row>
    <row r="16" spans="1:8" ht="16.5" thickBot="1" x14ac:dyDescent="0.25">
      <c r="A16" s="342" t="s">
        <v>469</v>
      </c>
      <c r="B16" s="496">
        <v>144</v>
      </c>
      <c r="C16" s="4">
        <v>88</v>
      </c>
      <c r="D16" s="4">
        <v>4</v>
      </c>
      <c r="E16" s="4">
        <v>4</v>
      </c>
      <c r="F16" s="497">
        <v>0</v>
      </c>
      <c r="G16" s="3">
        <f t="shared" si="0"/>
        <v>240</v>
      </c>
      <c r="H16" s="343" t="s">
        <v>221</v>
      </c>
    </row>
    <row r="17" spans="1:8" ht="16.5" thickBot="1" x14ac:dyDescent="0.25">
      <c r="A17" s="203" t="s">
        <v>470</v>
      </c>
      <c r="B17" s="496">
        <v>90</v>
      </c>
      <c r="C17" s="4">
        <v>59</v>
      </c>
      <c r="D17" s="4">
        <v>5</v>
      </c>
      <c r="E17" s="4">
        <v>10</v>
      </c>
      <c r="F17" s="497">
        <v>0</v>
      </c>
      <c r="G17" s="3">
        <f t="shared" si="0"/>
        <v>164</v>
      </c>
      <c r="H17" s="341" t="s">
        <v>220</v>
      </c>
    </row>
    <row r="18" spans="1:8" ht="16.5" thickBot="1" x14ac:dyDescent="0.25">
      <c r="A18" s="342" t="s">
        <v>471</v>
      </c>
      <c r="B18" s="496">
        <v>69</v>
      </c>
      <c r="C18" s="4">
        <v>33</v>
      </c>
      <c r="D18" s="4">
        <v>10</v>
      </c>
      <c r="E18" s="4">
        <v>5</v>
      </c>
      <c r="F18" s="497">
        <v>0</v>
      </c>
      <c r="G18" s="3">
        <f t="shared" si="0"/>
        <v>117</v>
      </c>
      <c r="H18" s="343" t="s">
        <v>219</v>
      </c>
    </row>
    <row r="19" spans="1:8" ht="16.5" thickBot="1" x14ac:dyDescent="0.25">
      <c r="A19" s="203" t="s">
        <v>472</v>
      </c>
      <c r="B19" s="496">
        <v>37</v>
      </c>
      <c r="C19" s="4">
        <v>28</v>
      </c>
      <c r="D19" s="4">
        <v>7</v>
      </c>
      <c r="E19" s="4">
        <v>2</v>
      </c>
      <c r="F19" s="497">
        <v>0</v>
      </c>
      <c r="G19" s="3">
        <f t="shared" si="0"/>
        <v>74</v>
      </c>
      <c r="H19" s="341" t="s">
        <v>218</v>
      </c>
    </row>
    <row r="20" spans="1:8" ht="16.5" thickBot="1" x14ac:dyDescent="0.25">
      <c r="A20" s="342" t="s">
        <v>473</v>
      </c>
      <c r="B20" s="496">
        <v>21</v>
      </c>
      <c r="C20" s="4">
        <v>19</v>
      </c>
      <c r="D20" s="4">
        <v>1</v>
      </c>
      <c r="E20" s="4">
        <v>2</v>
      </c>
      <c r="F20" s="497">
        <v>0</v>
      </c>
      <c r="G20" s="3">
        <f t="shared" si="0"/>
        <v>43</v>
      </c>
      <c r="H20" s="343" t="s">
        <v>233</v>
      </c>
    </row>
    <row r="21" spans="1:8" ht="16.5" thickBot="1" x14ac:dyDescent="0.25">
      <c r="A21" s="203" t="s">
        <v>474</v>
      </c>
      <c r="B21" s="496">
        <v>9</v>
      </c>
      <c r="C21" s="4">
        <v>6</v>
      </c>
      <c r="D21" s="4">
        <v>0</v>
      </c>
      <c r="E21" s="4">
        <v>2</v>
      </c>
      <c r="F21" s="497">
        <v>0</v>
      </c>
      <c r="G21" s="3">
        <f t="shared" si="0"/>
        <v>17</v>
      </c>
      <c r="H21" s="341" t="s">
        <v>231</v>
      </c>
    </row>
    <row r="22" spans="1:8" ht="16.5" thickBot="1" x14ac:dyDescent="0.25">
      <c r="A22" s="342" t="s">
        <v>425</v>
      </c>
      <c r="B22" s="496">
        <v>4</v>
      </c>
      <c r="C22" s="4">
        <v>6</v>
      </c>
      <c r="D22" s="4">
        <v>1</v>
      </c>
      <c r="E22" s="4">
        <v>1</v>
      </c>
      <c r="F22" s="497">
        <v>0</v>
      </c>
      <c r="G22" s="3">
        <f t="shared" si="0"/>
        <v>12</v>
      </c>
      <c r="H22" s="343" t="s">
        <v>475</v>
      </c>
    </row>
    <row r="23" spans="1:8" ht="16.5" thickBot="1" x14ac:dyDescent="0.25">
      <c r="A23" s="344" t="s">
        <v>32</v>
      </c>
      <c r="B23" s="498">
        <v>20</v>
      </c>
      <c r="C23" s="499">
        <v>4</v>
      </c>
      <c r="D23" s="499">
        <v>1</v>
      </c>
      <c r="E23" s="499">
        <v>1</v>
      </c>
      <c r="F23" s="500">
        <v>0</v>
      </c>
      <c r="G23" s="3">
        <f t="shared" si="0"/>
        <v>26</v>
      </c>
      <c r="H23" s="345" t="s">
        <v>33</v>
      </c>
    </row>
    <row r="24" spans="1:8" ht="20.100000000000001" customHeight="1" x14ac:dyDescent="0.2">
      <c r="A24" s="346" t="s">
        <v>0</v>
      </c>
      <c r="B24" s="9">
        <f t="shared" ref="B24:G24" si="1">SUM(B10:B23)</f>
        <v>1369</v>
      </c>
      <c r="C24" s="9">
        <f t="shared" si="1"/>
        <v>765</v>
      </c>
      <c r="D24" s="9">
        <f t="shared" si="1"/>
        <v>155</v>
      </c>
      <c r="E24" s="9">
        <f t="shared" si="1"/>
        <v>50</v>
      </c>
      <c r="F24" s="9">
        <f t="shared" si="1"/>
        <v>0</v>
      </c>
      <c r="G24" s="9">
        <f t="shared" si="1"/>
        <v>2339</v>
      </c>
      <c r="H24" s="337" t="s">
        <v>1</v>
      </c>
    </row>
  </sheetData>
  <mergeCells count="8">
    <mergeCell ref="A1:H1"/>
    <mergeCell ref="A3:H3"/>
    <mergeCell ref="A4:H4"/>
    <mergeCell ref="A5:H5"/>
    <mergeCell ref="A8:A9"/>
    <mergeCell ref="B8:G8"/>
    <mergeCell ref="H8:H9"/>
    <mergeCell ref="A2:H2"/>
  </mergeCells>
  <printOptions horizontalCentered="1" verticalCentered="1"/>
  <pageMargins left="0" right="0" top="0" bottom="0" header="0" footer="0"/>
  <pageSetup paperSize="9" scale="91" orientation="landscape" r:id="rId1"/>
  <headerFooter alignWithMargins="0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3BD9C-019A-4729-97DF-F74F634B309A}">
  <dimension ref="A1:H37"/>
  <sheetViews>
    <sheetView rightToLeft="1" view="pageBreakPreview" zoomScaleNormal="100" zoomScaleSheetLayoutView="100" workbookViewId="0">
      <selection activeCell="A6" sqref="A6:H6"/>
    </sheetView>
  </sheetViews>
  <sheetFormatPr defaultColWidth="9.140625" defaultRowHeight="12.75" x14ac:dyDescent="0.2"/>
  <cols>
    <col min="1" max="1" width="24.5703125" style="25" customWidth="1"/>
    <col min="2" max="5" width="14.140625" style="25" customWidth="1"/>
    <col min="6" max="6" width="10.85546875" style="25" customWidth="1"/>
    <col min="7" max="7" width="10.7109375" style="25" customWidth="1"/>
    <col min="8" max="8" width="27.42578125" style="25" customWidth="1"/>
    <col min="9" max="16384" width="9.140625" style="25"/>
  </cols>
  <sheetData>
    <row r="1" spans="1:8" ht="24" customHeight="1" x14ac:dyDescent="0.2">
      <c r="A1" s="552" t="s">
        <v>48</v>
      </c>
      <c r="B1" s="552"/>
      <c r="C1" s="552"/>
      <c r="D1" s="552"/>
      <c r="E1" s="552"/>
      <c r="F1" s="552"/>
      <c r="G1" s="552"/>
      <c r="H1" s="552"/>
    </row>
    <row r="2" spans="1:8" ht="18" customHeight="1" x14ac:dyDescent="0.2">
      <c r="A2" s="553">
        <v>2022</v>
      </c>
      <c r="B2" s="553"/>
      <c r="C2" s="553"/>
      <c r="D2" s="553"/>
      <c r="E2" s="553"/>
      <c r="F2" s="553"/>
      <c r="G2" s="553"/>
      <c r="H2" s="553"/>
    </row>
    <row r="3" spans="1:8" ht="15.75" customHeight="1" x14ac:dyDescent="0.2">
      <c r="A3" s="555" t="s">
        <v>490</v>
      </c>
      <c r="B3" s="555"/>
      <c r="C3" s="555"/>
      <c r="D3" s="555"/>
      <c r="E3" s="555"/>
      <c r="F3" s="555"/>
      <c r="G3" s="555"/>
      <c r="H3" s="555"/>
    </row>
    <row r="4" spans="1:8" ht="15.75" customHeight="1" x14ac:dyDescent="0.2">
      <c r="A4" s="555">
        <v>2022</v>
      </c>
      <c r="B4" s="555"/>
      <c r="C4" s="555"/>
      <c r="D4" s="555"/>
      <c r="E4" s="555"/>
      <c r="F4" s="555"/>
      <c r="G4" s="555"/>
      <c r="H4" s="555"/>
    </row>
    <row r="5" spans="1:8" ht="15.75" customHeight="1" x14ac:dyDescent="0.2">
      <c r="A5" s="27"/>
      <c r="B5" s="27"/>
      <c r="C5" s="27"/>
      <c r="D5" s="27"/>
      <c r="E5" s="27"/>
      <c r="F5" s="27"/>
      <c r="G5" s="27"/>
      <c r="H5" s="27"/>
    </row>
    <row r="6" spans="1:8" ht="16.5" x14ac:dyDescent="0.3">
      <c r="A6" s="283" t="s">
        <v>518</v>
      </c>
      <c r="B6" s="297"/>
      <c r="C6" s="351"/>
      <c r="D6" s="351"/>
      <c r="E6" s="351"/>
      <c r="F6" s="351"/>
      <c r="G6" s="352"/>
      <c r="H6" s="286" t="s">
        <v>495</v>
      </c>
    </row>
    <row r="7" spans="1:8" ht="30" customHeight="1" thickBot="1" x14ac:dyDescent="0.25">
      <c r="A7" s="699" t="s">
        <v>411</v>
      </c>
      <c r="B7" s="703" t="s">
        <v>457</v>
      </c>
      <c r="C7" s="703"/>
      <c r="D7" s="703"/>
      <c r="E7" s="703"/>
      <c r="F7" s="703"/>
      <c r="G7" s="703"/>
      <c r="H7" s="683" t="s">
        <v>412</v>
      </c>
    </row>
    <row r="8" spans="1:8" ht="67.5" customHeight="1" x14ac:dyDescent="0.2">
      <c r="A8" s="704"/>
      <c r="B8" s="246" t="s">
        <v>459</v>
      </c>
      <c r="C8" s="246" t="s">
        <v>460</v>
      </c>
      <c r="D8" s="246" t="s">
        <v>461</v>
      </c>
      <c r="E8" s="246" t="s">
        <v>462</v>
      </c>
      <c r="F8" s="246" t="s">
        <v>463</v>
      </c>
      <c r="G8" s="247" t="s">
        <v>419</v>
      </c>
      <c r="H8" s="705"/>
    </row>
    <row r="9" spans="1:8" ht="25.5" customHeight="1" thickBot="1" x14ac:dyDescent="0.25">
      <c r="A9" s="353" t="s">
        <v>358</v>
      </c>
      <c r="B9" s="493">
        <v>821</v>
      </c>
      <c r="C9" s="494">
        <v>459</v>
      </c>
      <c r="D9" s="494">
        <v>62</v>
      </c>
      <c r="E9" s="494">
        <v>31</v>
      </c>
      <c r="F9" s="495">
        <v>0</v>
      </c>
      <c r="G9" s="3">
        <f>SUM(B9:F9)</f>
        <v>1373</v>
      </c>
      <c r="H9" s="354" t="s">
        <v>359</v>
      </c>
    </row>
    <row r="10" spans="1:8" ht="25.5" customHeight="1" thickBot="1" x14ac:dyDescent="0.25">
      <c r="A10" s="355" t="s">
        <v>360</v>
      </c>
      <c r="B10" s="493">
        <v>51</v>
      </c>
      <c r="C10" s="494">
        <v>20</v>
      </c>
      <c r="D10" s="494">
        <v>3</v>
      </c>
      <c r="E10" s="494">
        <v>2</v>
      </c>
      <c r="F10" s="495">
        <v>0</v>
      </c>
      <c r="G10" s="3">
        <f t="shared" ref="G10:G14" si="0">SUM(B10:F10)</f>
        <v>76</v>
      </c>
      <c r="H10" s="292" t="s">
        <v>368</v>
      </c>
    </row>
    <row r="11" spans="1:8" ht="25.5" customHeight="1" thickBot="1" x14ac:dyDescent="0.25">
      <c r="A11" s="356" t="s">
        <v>420</v>
      </c>
      <c r="B11" s="493">
        <v>383</v>
      </c>
      <c r="C11" s="494">
        <v>206</v>
      </c>
      <c r="D11" s="494">
        <v>68</v>
      </c>
      <c r="E11" s="494">
        <v>14</v>
      </c>
      <c r="F11" s="495">
        <v>0</v>
      </c>
      <c r="G11" s="3">
        <f t="shared" si="0"/>
        <v>671</v>
      </c>
      <c r="H11" s="294" t="s">
        <v>361</v>
      </c>
    </row>
    <row r="12" spans="1:8" ht="25.5" customHeight="1" thickBot="1" x14ac:dyDescent="0.25">
      <c r="A12" s="355" t="s">
        <v>362</v>
      </c>
      <c r="B12" s="493">
        <v>75</v>
      </c>
      <c r="C12" s="494">
        <v>43</v>
      </c>
      <c r="D12" s="494">
        <v>16</v>
      </c>
      <c r="E12" s="494">
        <v>0</v>
      </c>
      <c r="F12" s="495">
        <v>0</v>
      </c>
      <c r="G12" s="3">
        <f t="shared" si="0"/>
        <v>134</v>
      </c>
      <c r="H12" s="292" t="s">
        <v>363</v>
      </c>
    </row>
    <row r="13" spans="1:8" ht="25.5" customHeight="1" thickBot="1" x14ac:dyDescent="0.25">
      <c r="A13" s="356" t="s">
        <v>364</v>
      </c>
      <c r="B13" s="493">
        <v>8</v>
      </c>
      <c r="C13" s="494">
        <v>13</v>
      </c>
      <c r="D13" s="494">
        <v>1</v>
      </c>
      <c r="E13" s="494">
        <v>1</v>
      </c>
      <c r="F13" s="495">
        <v>0</v>
      </c>
      <c r="G13" s="3">
        <f t="shared" si="0"/>
        <v>23</v>
      </c>
      <c r="H13" s="294" t="s">
        <v>365</v>
      </c>
    </row>
    <row r="14" spans="1:8" ht="25.5" customHeight="1" thickBot="1" x14ac:dyDescent="0.25">
      <c r="A14" s="357" t="s">
        <v>366</v>
      </c>
      <c r="B14" s="501">
        <v>31</v>
      </c>
      <c r="C14" s="502">
        <v>24</v>
      </c>
      <c r="D14" s="502">
        <v>5</v>
      </c>
      <c r="E14" s="502">
        <v>2</v>
      </c>
      <c r="F14" s="503">
        <v>0</v>
      </c>
      <c r="G14" s="3">
        <f t="shared" si="0"/>
        <v>62</v>
      </c>
      <c r="H14" s="301" t="s">
        <v>367</v>
      </c>
    </row>
    <row r="15" spans="1:8" ht="25.5" customHeight="1" x14ac:dyDescent="0.2">
      <c r="A15" s="440" t="s">
        <v>0</v>
      </c>
      <c r="B15" s="441">
        <f>SUM(B9:B14)</f>
        <v>1369</v>
      </c>
      <c r="C15" s="441">
        <f t="shared" ref="C15:G15" si="1">SUM(C9:C14)</f>
        <v>765</v>
      </c>
      <c r="D15" s="441">
        <f t="shared" si="1"/>
        <v>155</v>
      </c>
      <c r="E15" s="441">
        <f t="shared" si="1"/>
        <v>50</v>
      </c>
      <c r="F15" s="441">
        <v>0</v>
      </c>
      <c r="G15" s="441">
        <f t="shared" si="1"/>
        <v>2339</v>
      </c>
      <c r="H15" s="442" t="s">
        <v>1</v>
      </c>
    </row>
    <row r="23" spans="1:5" ht="13.5" thickBot="1" x14ac:dyDescent="0.25"/>
    <row r="24" spans="1:5" ht="75.75" thickBot="1" x14ac:dyDescent="0.25">
      <c r="A24" s="358" t="s">
        <v>491</v>
      </c>
      <c r="B24" s="358" t="s">
        <v>492</v>
      </c>
      <c r="C24" s="358" t="s">
        <v>493</v>
      </c>
      <c r="D24" s="358" t="s">
        <v>494</v>
      </c>
      <c r="E24" s="247" t="s">
        <v>381</v>
      </c>
    </row>
    <row r="25" spans="1:5" x14ac:dyDescent="0.2">
      <c r="A25" s="338">
        <f>B9</f>
        <v>821</v>
      </c>
      <c r="B25" s="338">
        <f>C9</f>
        <v>459</v>
      </c>
      <c r="C25" s="338">
        <f>D9</f>
        <v>62</v>
      </c>
      <c r="D25" s="338">
        <f>E9</f>
        <v>31</v>
      </c>
      <c r="E25" s="338">
        <f>F9</f>
        <v>0</v>
      </c>
    </row>
    <row r="26" spans="1:5" x14ac:dyDescent="0.2">
      <c r="A26" s="359">
        <f>A25/$G$9%</f>
        <v>59.796067006554985</v>
      </c>
      <c r="B26" s="359">
        <f>B25/$G$9%</f>
        <v>33.430444282592859</v>
      </c>
      <c r="C26" s="359">
        <f>C25/$G$9%</f>
        <v>4.5156591405680988</v>
      </c>
      <c r="D26" s="359">
        <f>D25/$G$9%</f>
        <v>2.2578295702840494</v>
      </c>
      <c r="E26" s="359">
        <f>E25/$G$9%</f>
        <v>0</v>
      </c>
    </row>
    <row r="30" spans="1:5" ht="25.5" x14ac:dyDescent="0.2">
      <c r="A30" s="302" t="s">
        <v>52</v>
      </c>
      <c r="B30" s="338">
        <f>G9</f>
        <v>1373</v>
      </c>
    </row>
    <row r="31" spans="1:5" ht="25.5" x14ac:dyDescent="0.2">
      <c r="A31" s="302" t="s">
        <v>421</v>
      </c>
      <c r="B31" s="25">
        <f t="shared" ref="B31:B35" si="2">G10</f>
        <v>76</v>
      </c>
    </row>
    <row r="32" spans="1:5" ht="25.5" x14ac:dyDescent="0.2">
      <c r="A32" s="302" t="s">
        <v>53</v>
      </c>
      <c r="B32" s="25">
        <f t="shared" si="2"/>
        <v>671</v>
      </c>
    </row>
    <row r="33" spans="1:2" ht="25.5" x14ac:dyDescent="0.2">
      <c r="A33" s="302" t="s">
        <v>422</v>
      </c>
      <c r="B33" s="25">
        <f t="shared" si="2"/>
        <v>134</v>
      </c>
    </row>
    <row r="34" spans="1:2" ht="25.5" x14ac:dyDescent="0.2">
      <c r="A34" s="302" t="s">
        <v>423</v>
      </c>
      <c r="B34" s="25">
        <f t="shared" si="2"/>
        <v>23</v>
      </c>
    </row>
    <row r="35" spans="1:2" ht="26.25" thickBot="1" x14ac:dyDescent="0.25">
      <c r="A35" s="303" t="s">
        <v>54</v>
      </c>
      <c r="B35" s="25">
        <f t="shared" si="2"/>
        <v>62</v>
      </c>
    </row>
    <row r="36" spans="1:2" ht="13.5" thickTop="1" x14ac:dyDescent="0.2"/>
    <row r="37" spans="1:2" x14ac:dyDescent="0.2">
      <c r="B37" s="25">
        <f>SUM(B30:B36)</f>
        <v>2339</v>
      </c>
    </row>
  </sheetData>
  <mergeCells count="7">
    <mergeCell ref="A1:H1"/>
    <mergeCell ref="A3:H3"/>
    <mergeCell ref="A4:H4"/>
    <mergeCell ref="A7:A8"/>
    <mergeCell ref="B7:G7"/>
    <mergeCell ref="H7:H8"/>
    <mergeCell ref="A2:H2"/>
  </mergeCells>
  <printOptions horizontalCentered="1" verticalCentered="1"/>
  <pageMargins left="0" right="0" top="0" bottom="0" header="0" footer="0"/>
  <pageSetup paperSize="9" scale="92" orientation="landscape" r:id="rId1"/>
  <headerFooter alignWithMargins="0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EA303-87E1-48EA-A1BB-91CD5475841F}">
  <dimension ref="A1:R24"/>
  <sheetViews>
    <sheetView rightToLeft="1" view="pageBreakPreview" zoomScaleNormal="100" zoomScaleSheetLayoutView="100" workbookViewId="0">
      <selection activeCell="Q16" sqref="Q16"/>
    </sheetView>
  </sheetViews>
  <sheetFormatPr defaultColWidth="9.140625" defaultRowHeight="12.75" x14ac:dyDescent="0.2"/>
  <cols>
    <col min="1" max="1" width="22.85546875" style="25" customWidth="1"/>
    <col min="2" max="11" width="7.5703125" style="25" customWidth="1"/>
    <col min="12" max="12" width="11.140625" style="25" customWidth="1"/>
    <col min="13" max="13" width="13.42578125" style="25" customWidth="1"/>
    <col min="14" max="14" width="21.28515625" style="25" customWidth="1"/>
    <col min="15" max="16384" width="9.140625" style="25"/>
  </cols>
  <sheetData>
    <row r="1" spans="1:18" ht="21.75" customHeight="1" x14ac:dyDescent="0.25">
      <c r="A1" s="669" t="s">
        <v>49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</row>
    <row r="2" spans="1:18" ht="18" customHeight="1" x14ac:dyDescent="0.25">
      <c r="A2" s="677">
        <v>2022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</row>
    <row r="3" spans="1:18" ht="15.75" x14ac:dyDescent="0.25">
      <c r="A3" s="670" t="s">
        <v>50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</row>
    <row r="4" spans="1:18" ht="18" customHeight="1" x14ac:dyDescent="0.25">
      <c r="A4" s="671">
        <v>2022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306"/>
      <c r="P4" s="306"/>
      <c r="Q4" s="306"/>
      <c r="R4" s="306"/>
    </row>
    <row r="5" spans="1:18" ht="15.75" x14ac:dyDescent="0.25">
      <c r="A5" s="671"/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</row>
    <row r="6" spans="1:18" ht="15.75" x14ac:dyDescent="0.25">
      <c r="A6" s="322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</row>
    <row r="7" spans="1:18" s="288" customFormat="1" ht="15.75" x14ac:dyDescent="0.2">
      <c r="A7" s="307" t="s">
        <v>497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9" t="s">
        <v>547</v>
      </c>
    </row>
    <row r="8" spans="1:18" ht="26.25" customHeight="1" thickBot="1" x14ac:dyDescent="0.25">
      <c r="A8" s="685" t="s">
        <v>437</v>
      </c>
      <c r="B8" s="674" t="s">
        <v>438</v>
      </c>
      <c r="C8" s="674"/>
      <c r="D8" s="674"/>
      <c r="E8" s="674"/>
      <c r="F8" s="674"/>
      <c r="G8" s="674"/>
      <c r="H8" s="674"/>
      <c r="I8" s="674"/>
      <c r="J8" s="674"/>
      <c r="K8" s="674"/>
      <c r="L8" s="674"/>
      <c r="M8" s="674"/>
      <c r="N8" s="693" t="s">
        <v>439</v>
      </c>
    </row>
    <row r="9" spans="1:18" ht="39.75" customHeight="1" x14ac:dyDescent="0.2">
      <c r="A9" s="686"/>
      <c r="B9" s="323">
        <v>-20</v>
      </c>
      <c r="C9" s="323" t="s">
        <v>186</v>
      </c>
      <c r="D9" s="323" t="s">
        <v>185</v>
      </c>
      <c r="E9" s="323" t="s">
        <v>184</v>
      </c>
      <c r="F9" s="323" t="s">
        <v>183</v>
      </c>
      <c r="G9" s="323" t="s">
        <v>182</v>
      </c>
      <c r="H9" s="323" t="s">
        <v>221</v>
      </c>
      <c r="I9" s="323" t="s">
        <v>220</v>
      </c>
      <c r="J9" s="323" t="s">
        <v>219</v>
      </c>
      <c r="K9" s="323" t="s">
        <v>436</v>
      </c>
      <c r="L9" s="324" t="s">
        <v>496</v>
      </c>
      <c r="M9" s="325" t="s">
        <v>68</v>
      </c>
      <c r="N9" s="706"/>
    </row>
    <row r="10" spans="1:18" ht="16.5" customHeight="1" thickBot="1" x14ac:dyDescent="0.25">
      <c r="A10" s="360" t="s">
        <v>440</v>
      </c>
      <c r="B10" s="504">
        <v>0</v>
      </c>
      <c r="C10" s="504">
        <v>1</v>
      </c>
      <c r="D10" s="504">
        <v>0</v>
      </c>
      <c r="E10" s="504">
        <v>0</v>
      </c>
      <c r="F10" s="504">
        <v>0</v>
      </c>
      <c r="G10" s="504">
        <v>0</v>
      </c>
      <c r="H10" s="504">
        <v>0</v>
      </c>
      <c r="I10" s="504">
        <v>0</v>
      </c>
      <c r="J10" s="504">
        <v>0</v>
      </c>
      <c r="K10" s="504">
        <v>0</v>
      </c>
      <c r="L10" s="504">
        <v>0</v>
      </c>
      <c r="M10" s="361">
        <f>SUM(B10:L10)</f>
        <v>1</v>
      </c>
      <c r="N10" s="362" t="s">
        <v>440</v>
      </c>
    </row>
    <row r="11" spans="1:18" ht="16.5" customHeight="1" thickBot="1" x14ac:dyDescent="0.25">
      <c r="A11" s="360" t="s">
        <v>186</v>
      </c>
      <c r="B11" s="504">
        <v>15</v>
      </c>
      <c r="C11" s="504">
        <v>66</v>
      </c>
      <c r="D11" s="504">
        <v>15</v>
      </c>
      <c r="E11" s="504">
        <v>3</v>
      </c>
      <c r="F11" s="504">
        <v>1</v>
      </c>
      <c r="G11" s="504">
        <v>0</v>
      </c>
      <c r="H11" s="504">
        <v>0</v>
      </c>
      <c r="I11" s="504">
        <v>0</v>
      </c>
      <c r="J11" s="504">
        <v>0</v>
      </c>
      <c r="K11" s="504">
        <v>0</v>
      </c>
      <c r="L11" s="504">
        <v>1</v>
      </c>
      <c r="M11" s="361">
        <f t="shared" ref="M11:M23" si="0">SUM(B11:L11)</f>
        <v>101</v>
      </c>
      <c r="N11" s="362" t="s">
        <v>186</v>
      </c>
    </row>
    <row r="12" spans="1:18" ht="16.5" customHeight="1" thickBot="1" x14ac:dyDescent="0.25">
      <c r="A12" s="360" t="s">
        <v>185</v>
      </c>
      <c r="B12" s="504">
        <v>13</v>
      </c>
      <c r="C12" s="504">
        <v>137</v>
      </c>
      <c r="D12" s="504">
        <v>141</v>
      </c>
      <c r="E12" s="504">
        <v>20</v>
      </c>
      <c r="F12" s="504">
        <v>6</v>
      </c>
      <c r="G12" s="504">
        <v>2</v>
      </c>
      <c r="H12" s="504">
        <v>2</v>
      </c>
      <c r="I12" s="504">
        <v>0</v>
      </c>
      <c r="J12" s="504">
        <v>0</v>
      </c>
      <c r="K12" s="504">
        <v>0</v>
      </c>
      <c r="L12" s="504">
        <v>14</v>
      </c>
      <c r="M12" s="361">
        <f t="shared" si="0"/>
        <v>335</v>
      </c>
      <c r="N12" s="362" t="s">
        <v>185</v>
      </c>
    </row>
    <row r="13" spans="1:18" ht="16.5" customHeight="1" thickBot="1" x14ac:dyDescent="0.25">
      <c r="A13" s="360" t="s">
        <v>184</v>
      </c>
      <c r="B13" s="504">
        <v>2</v>
      </c>
      <c r="C13" s="504">
        <v>44</v>
      </c>
      <c r="D13" s="504">
        <v>155</v>
      </c>
      <c r="E13" s="504">
        <v>167</v>
      </c>
      <c r="F13" s="504">
        <v>32</v>
      </c>
      <c r="G13" s="504">
        <v>12</v>
      </c>
      <c r="H13" s="504">
        <v>1</v>
      </c>
      <c r="I13" s="504">
        <v>4</v>
      </c>
      <c r="J13" s="504">
        <v>1</v>
      </c>
      <c r="K13" s="504">
        <v>0</v>
      </c>
      <c r="L13" s="504">
        <v>18</v>
      </c>
      <c r="M13" s="361">
        <f t="shared" si="0"/>
        <v>436</v>
      </c>
      <c r="N13" s="362" t="s">
        <v>184</v>
      </c>
    </row>
    <row r="14" spans="1:18" ht="16.5" customHeight="1" thickBot="1" x14ac:dyDescent="0.25">
      <c r="A14" s="360" t="s">
        <v>183</v>
      </c>
      <c r="B14" s="504">
        <v>1</v>
      </c>
      <c r="C14" s="504">
        <v>5</v>
      </c>
      <c r="D14" s="504">
        <v>59</v>
      </c>
      <c r="E14" s="504">
        <v>161</v>
      </c>
      <c r="F14" s="504">
        <v>133</v>
      </c>
      <c r="G14" s="504">
        <v>32</v>
      </c>
      <c r="H14" s="504">
        <v>12</v>
      </c>
      <c r="I14" s="504">
        <v>1</v>
      </c>
      <c r="J14" s="504">
        <v>1</v>
      </c>
      <c r="K14" s="504">
        <v>1</v>
      </c>
      <c r="L14" s="504">
        <v>9</v>
      </c>
      <c r="M14" s="361">
        <f t="shared" si="0"/>
        <v>415</v>
      </c>
      <c r="N14" s="362" t="s">
        <v>183</v>
      </c>
    </row>
    <row r="15" spans="1:18" ht="16.5" customHeight="1" thickBot="1" x14ac:dyDescent="0.25">
      <c r="A15" s="360" t="s">
        <v>182</v>
      </c>
      <c r="B15" s="504">
        <v>0</v>
      </c>
      <c r="C15" s="504">
        <v>4</v>
      </c>
      <c r="D15" s="504">
        <v>20</v>
      </c>
      <c r="E15" s="504">
        <v>53</v>
      </c>
      <c r="F15" s="504">
        <v>143</v>
      </c>
      <c r="G15" s="504">
        <v>92</v>
      </c>
      <c r="H15" s="504">
        <v>28</v>
      </c>
      <c r="I15" s="504">
        <v>6</v>
      </c>
      <c r="J15" s="504">
        <v>1</v>
      </c>
      <c r="K15" s="504">
        <v>2</v>
      </c>
      <c r="L15" s="504">
        <v>9</v>
      </c>
      <c r="M15" s="361">
        <f t="shared" si="0"/>
        <v>358</v>
      </c>
      <c r="N15" s="362" t="s">
        <v>182</v>
      </c>
    </row>
    <row r="16" spans="1:18" ht="16.5" customHeight="1" thickBot="1" x14ac:dyDescent="0.25">
      <c r="A16" s="360" t="s">
        <v>221</v>
      </c>
      <c r="B16" s="504">
        <v>0</v>
      </c>
      <c r="C16" s="504">
        <v>2</v>
      </c>
      <c r="D16" s="504">
        <v>3</v>
      </c>
      <c r="E16" s="504">
        <v>34</v>
      </c>
      <c r="F16" s="504">
        <v>57</v>
      </c>
      <c r="G16" s="504">
        <v>81</v>
      </c>
      <c r="H16" s="504">
        <v>40</v>
      </c>
      <c r="I16" s="504">
        <v>13</v>
      </c>
      <c r="J16" s="504">
        <v>4</v>
      </c>
      <c r="K16" s="504">
        <v>1</v>
      </c>
      <c r="L16" s="504">
        <v>5</v>
      </c>
      <c r="M16" s="361">
        <f t="shared" si="0"/>
        <v>240</v>
      </c>
      <c r="N16" s="362" t="s">
        <v>221</v>
      </c>
    </row>
    <row r="17" spans="1:14" ht="16.5" customHeight="1" thickBot="1" x14ac:dyDescent="0.25">
      <c r="A17" s="360" t="s">
        <v>220</v>
      </c>
      <c r="B17" s="504">
        <v>0</v>
      </c>
      <c r="C17" s="504">
        <v>0</v>
      </c>
      <c r="D17" s="504">
        <v>5</v>
      </c>
      <c r="E17" s="504">
        <v>7</v>
      </c>
      <c r="F17" s="504">
        <v>24</v>
      </c>
      <c r="G17" s="504">
        <v>47</v>
      </c>
      <c r="H17" s="504">
        <v>42</v>
      </c>
      <c r="I17" s="504">
        <v>27</v>
      </c>
      <c r="J17" s="504">
        <v>7</v>
      </c>
      <c r="K17" s="504">
        <v>1</v>
      </c>
      <c r="L17" s="504">
        <v>4</v>
      </c>
      <c r="M17" s="361">
        <f t="shared" si="0"/>
        <v>164</v>
      </c>
      <c r="N17" s="362" t="s">
        <v>220</v>
      </c>
    </row>
    <row r="18" spans="1:14" ht="16.5" customHeight="1" thickBot="1" x14ac:dyDescent="0.25">
      <c r="A18" s="360" t="s">
        <v>219</v>
      </c>
      <c r="B18" s="504">
        <v>0</v>
      </c>
      <c r="C18" s="504">
        <v>1</v>
      </c>
      <c r="D18" s="504">
        <v>1</v>
      </c>
      <c r="E18" s="504">
        <v>4</v>
      </c>
      <c r="F18" s="504">
        <v>15</v>
      </c>
      <c r="G18" s="504">
        <v>16</v>
      </c>
      <c r="H18" s="504">
        <v>29</v>
      </c>
      <c r="I18" s="504">
        <v>26</v>
      </c>
      <c r="J18" s="504">
        <v>18</v>
      </c>
      <c r="K18" s="504">
        <v>2</v>
      </c>
      <c r="L18" s="504">
        <v>5</v>
      </c>
      <c r="M18" s="361">
        <f t="shared" si="0"/>
        <v>117</v>
      </c>
      <c r="N18" s="362" t="s">
        <v>219</v>
      </c>
    </row>
    <row r="19" spans="1:14" ht="16.5" customHeight="1" thickBot="1" x14ac:dyDescent="0.25">
      <c r="A19" s="360" t="s">
        <v>218</v>
      </c>
      <c r="B19" s="504">
        <v>0</v>
      </c>
      <c r="C19" s="504">
        <v>0</v>
      </c>
      <c r="D19" s="504">
        <v>2</v>
      </c>
      <c r="E19" s="504">
        <v>3</v>
      </c>
      <c r="F19" s="504">
        <v>4</v>
      </c>
      <c r="G19" s="504">
        <v>8</v>
      </c>
      <c r="H19" s="504">
        <v>19</v>
      </c>
      <c r="I19" s="504">
        <v>14</v>
      </c>
      <c r="J19" s="504">
        <v>13</v>
      </c>
      <c r="K19" s="504">
        <v>9</v>
      </c>
      <c r="L19" s="504">
        <v>2</v>
      </c>
      <c r="M19" s="361">
        <f t="shared" si="0"/>
        <v>74</v>
      </c>
      <c r="N19" s="362" t="s">
        <v>218</v>
      </c>
    </row>
    <row r="20" spans="1:14" ht="16.5" customHeight="1" thickBot="1" x14ac:dyDescent="0.25">
      <c r="A20" s="360" t="s">
        <v>233</v>
      </c>
      <c r="B20" s="504">
        <v>0</v>
      </c>
      <c r="C20" s="504">
        <v>0</v>
      </c>
      <c r="D20" s="504">
        <v>0</v>
      </c>
      <c r="E20" s="504">
        <v>1</v>
      </c>
      <c r="F20" s="504">
        <v>2</v>
      </c>
      <c r="G20" s="504">
        <v>5</v>
      </c>
      <c r="H20" s="504">
        <v>6</v>
      </c>
      <c r="I20" s="504">
        <v>8</v>
      </c>
      <c r="J20" s="504">
        <v>4</v>
      </c>
      <c r="K20" s="504">
        <v>15</v>
      </c>
      <c r="L20" s="504">
        <v>2</v>
      </c>
      <c r="M20" s="361">
        <f t="shared" si="0"/>
        <v>43</v>
      </c>
      <c r="N20" s="362" t="s">
        <v>233</v>
      </c>
    </row>
    <row r="21" spans="1:14" ht="16.5" customHeight="1" thickBot="1" x14ac:dyDescent="0.25">
      <c r="A21" s="360" t="s">
        <v>231</v>
      </c>
      <c r="B21" s="504">
        <v>0</v>
      </c>
      <c r="C21" s="504">
        <v>0</v>
      </c>
      <c r="D21" s="504">
        <v>0</v>
      </c>
      <c r="E21" s="504">
        <v>0</v>
      </c>
      <c r="F21" s="504">
        <v>2</v>
      </c>
      <c r="G21" s="504">
        <v>1</v>
      </c>
      <c r="H21" s="504">
        <v>4</v>
      </c>
      <c r="I21" s="504">
        <v>1</v>
      </c>
      <c r="J21" s="504">
        <v>3</v>
      </c>
      <c r="K21" s="504">
        <v>6</v>
      </c>
      <c r="L21" s="504">
        <v>0</v>
      </c>
      <c r="M21" s="361">
        <f t="shared" si="0"/>
        <v>17</v>
      </c>
      <c r="N21" s="362" t="s">
        <v>231</v>
      </c>
    </row>
    <row r="22" spans="1:14" ht="16.5" customHeight="1" thickBot="1" x14ac:dyDescent="0.25">
      <c r="A22" s="360" t="s">
        <v>425</v>
      </c>
      <c r="B22" s="504">
        <v>0</v>
      </c>
      <c r="C22" s="504">
        <v>0</v>
      </c>
      <c r="D22" s="504">
        <v>0</v>
      </c>
      <c r="E22" s="504">
        <v>0</v>
      </c>
      <c r="F22" s="504">
        <v>0</v>
      </c>
      <c r="G22" s="504">
        <v>5</v>
      </c>
      <c r="H22" s="504">
        <v>1</v>
      </c>
      <c r="I22" s="504">
        <v>0</v>
      </c>
      <c r="J22" s="504">
        <v>0</v>
      </c>
      <c r="K22" s="504">
        <v>6</v>
      </c>
      <c r="L22" s="504">
        <v>0</v>
      </c>
      <c r="M22" s="361">
        <f t="shared" si="0"/>
        <v>12</v>
      </c>
      <c r="N22" s="362" t="s">
        <v>425</v>
      </c>
    </row>
    <row r="23" spans="1:14" ht="16.5" customHeight="1" thickBot="1" x14ac:dyDescent="0.25">
      <c r="A23" s="363" t="s">
        <v>32</v>
      </c>
      <c r="B23" s="505">
        <v>0</v>
      </c>
      <c r="C23" s="505">
        <v>0</v>
      </c>
      <c r="D23" s="505">
        <v>3</v>
      </c>
      <c r="E23" s="505">
        <v>4</v>
      </c>
      <c r="F23" s="505">
        <v>7</v>
      </c>
      <c r="G23" s="505">
        <v>5</v>
      </c>
      <c r="H23" s="505">
        <v>3</v>
      </c>
      <c r="I23" s="505">
        <v>1</v>
      </c>
      <c r="J23" s="505">
        <v>0</v>
      </c>
      <c r="K23" s="505">
        <v>1</v>
      </c>
      <c r="L23" s="505">
        <v>2</v>
      </c>
      <c r="M23" s="361">
        <f t="shared" si="0"/>
        <v>26</v>
      </c>
      <c r="N23" s="364" t="s">
        <v>33</v>
      </c>
    </row>
    <row r="24" spans="1:14" ht="27.75" customHeight="1" x14ac:dyDescent="0.2">
      <c r="A24" s="365" t="s">
        <v>0</v>
      </c>
      <c r="B24" s="366">
        <f t="shared" ref="B24:M24" si="1">SUM(B10:B23)</f>
        <v>31</v>
      </c>
      <c r="C24" s="366">
        <f t="shared" si="1"/>
        <v>260</v>
      </c>
      <c r="D24" s="366">
        <f t="shared" si="1"/>
        <v>404</v>
      </c>
      <c r="E24" s="366">
        <f t="shared" si="1"/>
        <v>457</v>
      </c>
      <c r="F24" s="366">
        <f t="shared" si="1"/>
        <v>426</v>
      </c>
      <c r="G24" s="366">
        <f t="shared" si="1"/>
        <v>306</v>
      </c>
      <c r="H24" s="366">
        <f t="shared" si="1"/>
        <v>187</v>
      </c>
      <c r="I24" s="366">
        <f t="shared" si="1"/>
        <v>101</v>
      </c>
      <c r="J24" s="366">
        <f t="shared" si="1"/>
        <v>52</v>
      </c>
      <c r="K24" s="366">
        <f t="shared" si="1"/>
        <v>44</v>
      </c>
      <c r="L24" s="366">
        <f t="shared" si="1"/>
        <v>71</v>
      </c>
      <c r="M24" s="366">
        <f t="shared" si="1"/>
        <v>2339</v>
      </c>
      <c r="N24" s="367" t="s">
        <v>1</v>
      </c>
    </row>
  </sheetData>
  <mergeCells count="8">
    <mergeCell ref="A1:N1"/>
    <mergeCell ref="A3:N3"/>
    <mergeCell ref="A4:N4"/>
    <mergeCell ref="A5:N5"/>
    <mergeCell ref="A8:A9"/>
    <mergeCell ref="B8:M8"/>
    <mergeCell ref="N8:N9"/>
    <mergeCell ref="A2:N2"/>
  </mergeCells>
  <printOptions horizontalCentered="1" verticalCentered="1"/>
  <pageMargins left="0" right="0" top="0" bottom="0" header="0" footer="0"/>
  <pageSetup paperSize="9" scale="93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"/>
  <sheetViews>
    <sheetView rightToLeft="1" view="pageBreakPreview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18.42578125" style="38" customWidth="1"/>
    <col min="2" max="4" width="17.7109375" style="38" customWidth="1"/>
    <col min="5" max="5" width="18.42578125" style="39" customWidth="1"/>
    <col min="6" max="16384" width="9.140625" style="38"/>
  </cols>
  <sheetData>
    <row r="1" spans="1:10" s="47" customFormat="1" ht="21" customHeight="1" x14ac:dyDescent="0.2">
      <c r="A1" s="552" t="s">
        <v>123</v>
      </c>
      <c r="B1" s="552"/>
      <c r="C1" s="552"/>
      <c r="D1" s="552"/>
      <c r="E1" s="552"/>
      <c r="G1" s="53"/>
      <c r="H1" s="53"/>
      <c r="I1" s="53"/>
      <c r="J1" s="53"/>
    </row>
    <row r="2" spans="1:10" s="47" customFormat="1" ht="18" x14ac:dyDescent="0.2">
      <c r="A2" s="553" t="s">
        <v>546</v>
      </c>
      <c r="B2" s="553"/>
      <c r="C2" s="553"/>
      <c r="D2" s="553"/>
      <c r="E2" s="553"/>
      <c r="G2" s="53"/>
      <c r="H2" s="53"/>
      <c r="I2" s="53"/>
      <c r="J2" s="53"/>
    </row>
    <row r="3" spans="1:10" s="49" customFormat="1" ht="15.75" x14ac:dyDescent="0.2">
      <c r="A3" s="554" t="s">
        <v>122</v>
      </c>
      <c r="B3" s="554"/>
      <c r="C3" s="554"/>
      <c r="D3" s="554"/>
      <c r="E3" s="554"/>
      <c r="G3" s="38"/>
      <c r="H3" s="38"/>
      <c r="I3" s="38"/>
      <c r="J3" s="38"/>
    </row>
    <row r="4" spans="1:10" s="49" customFormat="1" ht="18" x14ac:dyDescent="0.2">
      <c r="A4" s="555" t="s">
        <v>546</v>
      </c>
      <c r="B4" s="555"/>
      <c r="C4" s="555"/>
      <c r="D4" s="555"/>
      <c r="E4" s="555"/>
      <c r="G4" s="47"/>
      <c r="H4" s="47"/>
      <c r="I4" s="47"/>
      <c r="J4" s="47"/>
    </row>
    <row r="5" spans="1:10" s="50" customFormat="1" ht="18" x14ac:dyDescent="0.2">
      <c r="A5" s="19" t="s">
        <v>121</v>
      </c>
      <c r="B5" s="52"/>
      <c r="C5" s="52"/>
      <c r="D5" s="52"/>
      <c r="E5" s="51" t="s">
        <v>120</v>
      </c>
      <c r="G5" s="47"/>
      <c r="H5" s="47"/>
      <c r="I5" s="47"/>
      <c r="J5" s="47"/>
    </row>
    <row r="6" spans="1:10" s="48" customFormat="1" ht="27" customHeight="1" thickBot="1" x14ac:dyDescent="0.25">
      <c r="A6" s="556" t="s">
        <v>119</v>
      </c>
      <c r="B6" s="559" t="s">
        <v>499</v>
      </c>
      <c r="C6" s="559" t="s">
        <v>498</v>
      </c>
      <c r="D6" s="559" t="s">
        <v>500</v>
      </c>
      <c r="E6" s="562" t="s">
        <v>118</v>
      </c>
      <c r="G6" s="49"/>
      <c r="H6" s="49"/>
      <c r="I6" s="49"/>
      <c r="J6" s="49"/>
    </row>
    <row r="7" spans="1:10" s="46" customFormat="1" ht="19.5" thickTop="1" thickBot="1" x14ac:dyDescent="0.25">
      <c r="A7" s="557"/>
      <c r="B7" s="560"/>
      <c r="C7" s="560"/>
      <c r="D7" s="560"/>
      <c r="E7" s="563"/>
      <c r="G7" s="47"/>
      <c r="H7" s="47"/>
      <c r="I7" s="47"/>
      <c r="J7" s="47"/>
    </row>
    <row r="8" spans="1:10" s="46" customFormat="1" ht="18.75" thickTop="1" x14ac:dyDescent="0.2">
      <c r="A8" s="558"/>
      <c r="B8" s="561"/>
      <c r="C8" s="561"/>
      <c r="D8" s="561"/>
      <c r="E8" s="564"/>
      <c r="G8" s="47"/>
      <c r="H8" s="47"/>
      <c r="I8" s="47"/>
      <c r="J8" s="47"/>
    </row>
    <row r="9" spans="1:10" ht="24.95" customHeight="1" thickBot="1" x14ac:dyDescent="0.25">
      <c r="A9" s="373">
        <v>2013</v>
      </c>
      <c r="B9" s="374">
        <v>23708</v>
      </c>
      <c r="C9" s="374">
        <v>2133</v>
      </c>
      <c r="D9" s="374">
        <f t="shared" ref="D9:D16" si="0">B9-C9</f>
        <v>21575</v>
      </c>
      <c r="E9" s="375">
        <v>2013</v>
      </c>
    </row>
    <row r="10" spans="1:10" s="372" customFormat="1" ht="24.95" customHeight="1" thickTop="1" thickBot="1" x14ac:dyDescent="0.25">
      <c r="A10" s="256">
        <v>2014</v>
      </c>
      <c r="B10" s="102">
        <v>25443</v>
      </c>
      <c r="C10" s="102">
        <v>2366</v>
      </c>
      <c r="D10" s="102">
        <f t="shared" si="0"/>
        <v>23077</v>
      </c>
      <c r="E10" s="371">
        <v>2014</v>
      </c>
    </row>
    <row r="11" spans="1:10" ht="24.95" customHeight="1" thickTop="1" thickBot="1" x14ac:dyDescent="0.25">
      <c r="A11" s="368">
        <v>2015</v>
      </c>
      <c r="B11" s="369">
        <v>26622</v>
      </c>
      <c r="C11" s="369">
        <v>2317</v>
      </c>
      <c r="D11" s="369">
        <f t="shared" si="0"/>
        <v>24305</v>
      </c>
      <c r="E11" s="370">
        <v>2015</v>
      </c>
    </row>
    <row r="12" spans="1:10" s="372" customFormat="1" ht="24.95" customHeight="1" thickTop="1" thickBot="1" x14ac:dyDescent="0.25">
      <c r="A12" s="256">
        <v>2016</v>
      </c>
      <c r="B12" s="102">
        <v>26816</v>
      </c>
      <c r="C12" s="102">
        <v>2347</v>
      </c>
      <c r="D12" s="102">
        <f t="shared" si="0"/>
        <v>24469</v>
      </c>
      <c r="E12" s="371">
        <v>2016</v>
      </c>
    </row>
    <row r="13" spans="1:10" ht="24.95" customHeight="1" thickTop="1" thickBot="1" x14ac:dyDescent="0.25">
      <c r="A13" s="368">
        <v>2017</v>
      </c>
      <c r="B13" s="369">
        <v>27906</v>
      </c>
      <c r="C13" s="369">
        <v>2294</v>
      </c>
      <c r="D13" s="369">
        <f t="shared" si="0"/>
        <v>25612</v>
      </c>
      <c r="E13" s="370">
        <v>2017</v>
      </c>
    </row>
    <row r="14" spans="1:10" s="372" customFormat="1" ht="24.95" customHeight="1" thickTop="1" thickBot="1" x14ac:dyDescent="0.25">
      <c r="A14" s="256">
        <v>2018</v>
      </c>
      <c r="B14" s="102">
        <v>28069</v>
      </c>
      <c r="C14" s="102">
        <v>2385</v>
      </c>
      <c r="D14" s="102">
        <f t="shared" si="0"/>
        <v>25684</v>
      </c>
      <c r="E14" s="371">
        <v>2018</v>
      </c>
    </row>
    <row r="15" spans="1:10" ht="24.95" customHeight="1" thickTop="1" thickBot="1" x14ac:dyDescent="0.25">
      <c r="A15" s="368">
        <v>2019</v>
      </c>
      <c r="B15" s="369">
        <v>28412</v>
      </c>
      <c r="C15" s="369">
        <v>2200</v>
      </c>
      <c r="D15" s="369">
        <f t="shared" si="0"/>
        <v>26212</v>
      </c>
      <c r="E15" s="370">
        <v>2019</v>
      </c>
    </row>
    <row r="16" spans="1:10" s="372" customFormat="1" ht="24.95" customHeight="1" thickTop="1" thickBot="1" x14ac:dyDescent="0.25">
      <c r="A16" s="256">
        <v>2020</v>
      </c>
      <c r="B16" s="102">
        <v>29014</v>
      </c>
      <c r="C16" s="102">
        <v>2811</v>
      </c>
      <c r="D16" s="102">
        <f t="shared" si="0"/>
        <v>26203</v>
      </c>
      <c r="E16" s="371">
        <v>2020</v>
      </c>
    </row>
    <row r="17" spans="1:5" ht="24.95" customHeight="1" thickTop="1" thickBot="1" x14ac:dyDescent="0.25">
      <c r="A17" s="368">
        <v>2021</v>
      </c>
      <c r="B17" s="369">
        <v>26319</v>
      </c>
      <c r="C17" s="369">
        <v>2841</v>
      </c>
      <c r="D17" s="369">
        <f>B17-C17</f>
        <v>23478</v>
      </c>
      <c r="E17" s="370">
        <v>2021</v>
      </c>
    </row>
    <row r="18" spans="1:5" s="372" customFormat="1" ht="24.95" customHeight="1" thickTop="1" x14ac:dyDescent="0.2">
      <c r="A18" s="376">
        <v>2022</v>
      </c>
      <c r="B18" s="506">
        <v>26316</v>
      </c>
      <c r="C18" s="506">
        <v>2792</v>
      </c>
      <c r="D18" s="506">
        <f>B18-C18</f>
        <v>23524</v>
      </c>
      <c r="E18" s="507">
        <v>2022</v>
      </c>
    </row>
    <row r="19" spans="1:5" x14ac:dyDescent="0.2">
      <c r="A19" s="45"/>
      <c r="B19" s="44"/>
      <c r="C19" s="44"/>
      <c r="D19" s="44"/>
      <c r="E19" s="43"/>
    </row>
    <row r="20" spans="1:5" ht="32.25" customHeight="1" x14ac:dyDescent="0.2">
      <c r="E20" s="38"/>
    </row>
    <row r="21" spans="1:5" ht="32.25" customHeight="1" x14ac:dyDescent="0.2">
      <c r="E21" s="38"/>
    </row>
    <row r="22" spans="1:5" ht="32.25" customHeight="1" x14ac:dyDescent="0.2">
      <c r="A22" s="42" t="s">
        <v>117</v>
      </c>
      <c r="B22" s="41" t="s">
        <v>116</v>
      </c>
      <c r="C22" s="41" t="s">
        <v>115</v>
      </c>
      <c r="D22" s="41" t="s">
        <v>114</v>
      </c>
      <c r="E22" s="38"/>
    </row>
    <row r="23" spans="1:5" x14ac:dyDescent="0.2">
      <c r="A23" s="40">
        <f>SUM(A9)</f>
        <v>2013</v>
      </c>
      <c r="B23" s="40">
        <f t="shared" ref="A23:D27" si="1">SUM(B9)</f>
        <v>23708</v>
      </c>
      <c r="C23" s="40">
        <f t="shared" si="1"/>
        <v>2133</v>
      </c>
      <c r="D23" s="40">
        <f t="shared" si="1"/>
        <v>21575</v>
      </c>
    </row>
    <row r="24" spans="1:5" x14ac:dyDescent="0.2">
      <c r="A24" s="40">
        <f t="shared" si="1"/>
        <v>2014</v>
      </c>
      <c r="B24" s="40">
        <f t="shared" si="1"/>
        <v>25443</v>
      </c>
      <c r="C24" s="40">
        <f t="shared" si="1"/>
        <v>2366</v>
      </c>
      <c r="D24" s="40">
        <f t="shared" si="1"/>
        <v>23077</v>
      </c>
    </row>
    <row r="25" spans="1:5" x14ac:dyDescent="0.2">
      <c r="A25" s="40">
        <f t="shared" si="1"/>
        <v>2015</v>
      </c>
      <c r="B25" s="40">
        <f t="shared" si="1"/>
        <v>26622</v>
      </c>
      <c r="C25" s="40">
        <f t="shared" si="1"/>
        <v>2317</v>
      </c>
      <c r="D25" s="40">
        <f t="shared" si="1"/>
        <v>24305</v>
      </c>
    </row>
    <row r="26" spans="1:5" x14ac:dyDescent="0.2">
      <c r="A26" s="40">
        <f t="shared" si="1"/>
        <v>2016</v>
      </c>
      <c r="B26" s="40">
        <f t="shared" si="1"/>
        <v>26816</v>
      </c>
      <c r="C26" s="40">
        <f t="shared" si="1"/>
        <v>2347</v>
      </c>
      <c r="D26" s="40">
        <f t="shared" si="1"/>
        <v>24469</v>
      </c>
    </row>
    <row r="27" spans="1:5" x14ac:dyDescent="0.2">
      <c r="A27" s="40">
        <f>SUM(A13)</f>
        <v>2017</v>
      </c>
      <c r="B27" s="40">
        <f t="shared" si="1"/>
        <v>27906</v>
      </c>
      <c r="C27" s="40">
        <f t="shared" si="1"/>
        <v>2294</v>
      </c>
      <c r="D27" s="40">
        <f t="shared" si="1"/>
        <v>25612</v>
      </c>
      <c r="E27" s="38"/>
    </row>
    <row r="28" spans="1:5" x14ac:dyDescent="0.2">
      <c r="A28" s="40">
        <f t="shared" ref="A28:A32" si="2">SUM(A14)</f>
        <v>2018</v>
      </c>
      <c r="B28" s="40">
        <f t="shared" ref="B28:D28" si="3">SUM(B14)</f>
        <v>28069</v>
      </c>
      <c r="C28" s="40">
        <f t="shared" si="3"/>
        <v>2385</v>
      </c>
      <c r="D28" s="40">
        <f t="shared" si="3"/>
        <v>25684</v>
      </c>
    </row>
    <row r="29" spans="1:5" x14ac:dyDescent="0.2">
      <c r="A29" s="40">
        <f t="shared" si="2"/>
        <v>2019</v>
      </c>
      <c r="B29" s="40">
        <f t="shared" ref="B29:D29" si="4">SUM(B15)</f>
        <v>28412</v>
      </c>
      <c r="C29" s="40">
        <f t="shared" si="4"/>
        <v>2200</v>
      </c>
      <c r="D29" s="40">
        <f t="shared" si="4"/>
        <v>26212</v>
      </c>
    </row>
    <row r="30" spans="1:5" x14ac:dyDescent="0.2">
      <c r="A30" s="40">
        <f t="shared" si="2"/>
        <v>2020</v>
      </c>
      <c r="B30" s="40">
        <f t="shared" ref="B30:D30" si="5">SUM(B16)</f>
        <v>29014</v>
      </c>
      <c r="C30" s="40">
        <f t="shared" si="5"/>
        <v>2811</v>
      </c>
      <c r="D30" s="40">
        <f t="shared" si="5"/>
        <v>26203</v>
      </c>
    </row>
    <row r="31" spans="1:5" x14ac:dyDescent="0.2">
      <c r="A31" s="40">
        <f t="shared" si="2"/>
        <v>2021</v>
      </c>
      <c r="B31" s="40">
        <f t="shared" ref="B31:D31" si="6">SUM(B17)</f>
        <v>26319</v>
      </c>
      <c r="C31" s="40">
        <f t="shared" si="6"/>
        <v>2841</v>
      </c>
      <c r="D31" s="40">
        <f t="shared" si="6"/>
        <v>23478</v>
      </c>
    </row>
    <row r="32" spans="1:5" x14ac:dyDescent="0.2">
      <c r="A32" s="40">
        <f t="shared" si="2"/>
        <v>2022</v>
      </c>
      <c r="B32" s="40">
        <f t="shared" ref="B32:D32" si="7">SUM(B18)</f>
        <v>26316</v>
      </c>
      <c r="C32" s="40">
        <f t="shared" si="7"/>
        <v>2792</v>
      </c>
      <c r="D32" s="40">
        <f t="shared" si="7"/>
        <v>23524</v>
      </c>
    </row>
  </sheetData>
  <mergeCells count="9">
    <mergeCell ref="A1:E1"/>
    <mergeCell ref="A2:E2"/>
    <mergeCell ref="A3:E3"/>
    <mergeCell ref="A4:E4"/>
    <mergeCell ref="A6:A8"/>
    <mergeCell ref="B6:B8"/>
    <mergeCell ref="C6:C8"/>
    <mergeCell ref="D6:D8"/>
    <mergeCell ref="E6:E8"/>
  </mergeCells>
  <printOptions horizontalCentered="1" verticalCentered="1"/>
  <pageMargins left="0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8"/>
  <sheetViews>
    <sheetView rightToLeft="1" view="pageBreakPreview" zoomScaleNormal="100" zoomScaleSheetLayoutView="100" workbookViewId="0">
      <selection activeCell="K25" sqref="K25"/>
    </sheetView>
  </sheetViews>
  <sheetFormatPr defaultColWidth="9.140625" defaultRowHeight="12.75" x14ac:dyDescent="0.2"/>
  <cols>
    <col min="1" max="1" width="15.5703125" style="55" customWidth="1"/>
    <col min="2" max="2" width="8.140625" style="54" customWidth="1"/>
    <col min="3" max="3" width="7.7109375" style="54" customWidth="1"/>
    <col min="4" max="4" width="8.28515625" style="56" customWidth="1"/>
    <col min="5" max="5" width="9" style="56" bestFit="1" customWidth="1"/>
    <col min="6" max="6" width="8.140625" style="54" customWidth="1"/>
    <col min="7" max="7" width="8.28515625" style="54" bestFit="1" customWidth="1"/>
    <col min="8" max="8" width="8.85546875" style="56" bestFit="1" customWidth="1"/>
    <col min="9" max="9" width="9.85546875" style="56" bestFit="1" customWidth="1"/>
    <col min="10" max="10" width="8.85546875" style="54" bestFit="1" customWidth="1"/>
    <col min="11" max="11" width="8.28515625" style="54" bestFit="1" customWidth="1"/>
    <col min="12" max="13" width="8.85546875" style="54" bestFit="1" customWidth="1"/>
    <col min="14" max="14" width="9.7109375" style="56" bestFit="1" customWidth="1"/>
    <col min="15" max="15" width="19.42578125" style="55" customWidth="1"/>
    <col min="16" max="16384" width="9.140625" style="54"/>
  </cols>
  <sheetData>
    <row r="1" spans="1:15" s="65" customFormat="1" ht="22.5" customHeight="1" x14ac:dyDescent="0.2">
      <c r="A1" s="552" t="s">
        <v>541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</row>
    <row r="2" spans="1:15" s="65" customFormat="1" ht="18" x14ac:dyDescent="0.2">
      <c r="A2" s="553" t="s">
        <v>546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</row>
    <row r="3" spans="1:15" s="64" customFormat="1" ht="18" x14ac:dyDescent="0.2">
      <c r="A3" s="554" t="s">
        <v>134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</row>
    <row r="4" spans="1:15" ht="15.75" x14ac:dyDescent="0.2">
      <c r="A4" s="555" t="s">
        <v>546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</row>
    <row r="5" spans="1:15" ht="15.75" x14ac:dyDescent="0.2">
      <c r="A5" s="19" t="s">
        <v>133</v>
      </c>
      <c r="B5" s="63"/>
      <c r="C5" s="63"/>
      <c r="D5" s="62"/>
      <c r="E5" s="62"/>
      <c r="F5" s="63"/>
      <c r="G5" s="63"/>
      <c r="H5" s="62"/>
      <c r="I5" s="62"/>
      <c r="J5" s="63"/>
      <c r="K5" s="63"/>
      <c r="L5" s="63"/>
      <c r="M5" s="63"/>
      <c r="N5" s="62"/>
      <c r="O5" s="51" t="s">
        <v>132</v>
      </c>
    </row>
    <row r="6" spans="1:15" ht="21.75" customHeight="1" thickBot="1" x14ac:dyDescent="0.25">
      <c r="A6" s="565" t="s">
        <v>347</v>
      </c>
      <c r="B6" s="568" t="s">
        <v>131</v>
      </c>
      <c r="C6" s="569"/>
      <c r="D6" s="569"/>
      <c r="E6" s="570"/>
      <c r="F6" s="568" t="s">
        <v>130</v>
      </c>
      <c r="G6" s="569"/>
      <c r="H6" s="569"/>
      <c r="I6" s="570"/>
      <c r="J6" s="571" t="s">
        <v>129</v>
      </c>
      <c r="K6" s="572"/>
      <c r="L6" s="572"/>
      <c r="M6" s="572"/>
      <c r="N6" s="572"/>
      <c r="O6" s="573" t="s">
        <v>128</v>
      </c>
    </row>
    <row r="7" spans="1:15" s="50" customFormat="1" ht="18" customHeight="1" thickTop="1" thickBot="1" x14ac:dyDescent="0.25">
      <c r="A7" s="566"/>
      <c r="B7" s="576" t="s">
        <v>148</v>
      </c>
      <c r="C7" s="576" t="s">
        <v>146</v>
      </c>
      <c r="D7" s="582" t="s">
        <v>212</v>
      </c>
      <c r="E7" s="582" t="s">
        <v>127</v>
      </c>
      <c r="F7" s="576" t="s">
        <v>148</v>
      </c>
      <c r="G7" s="576" t="s">
        <v>146</v>
      </c>
      <c r="H7" s="582" t="s">
        <v>212</v>
      </c>
      <c r="I7" s="582" t="s">
        <v>127</v>
      </c>
      <c r="J7" s="576" t="s">
        <v>148</v>
      </c>
      <c r="K7" s="578" t="s">
        <v>126</v>
      </c>
      <c r="L7" s="576" t="s">
        <v>146</v>
      </c>
      <c r="M7" s="578" t="s">
        <v>501</v>
      </c>
      <c r="N7" s="580" t="s">
        <v>125</v>
      </c>
      <c r="O7" s="574"/>
    </row>
    <row r="8" spans="1:15" s="57" customFormat="1" ht="24.75" customHeight="1" thickTop="1" x14ac:dyDescent="0.2">
      <c r="A8" s="567"/>
      <c r="B8" s="577"/>
      <c r="C8" s="577"/>
      <c r="D8" s="583"/>
      <c r="E8" s="583"/>
      <c r="F8" s="577"/>
      <c r="G8" s="577"/>
      <c r="H8" s="583"/>
      <c r="I8" s="583"/>
      <c r="J8" s="577"/>
      <c r="K8" s="579"/>
      <c r="L8" s="577"/>
      <c r="M8" s="579"/>
      <c r="N8" s="581" t="s">
        <v>124</v>
      </c>
      <c r="O8" s="575"/>
    </row>
    <row r="9" spans="1:15" s="57" customFormat="1" ht="24.95" customHeight="1" thickBot="1" x14ac:dyDescent="0.25">
      <c r="A9" s="253">
        <v>2013</v>
      </c>
      <c r="B9" s="380">
        <v>4006</v>
      </c>
      <c r="C9" s="380">
        <v>3801</v>
      </c>
      <c r="D9" s="384">
        <f t="shared" ref="D9:D17" si="0">B9+C9</f>
        <v>7807</v>
      </c>
      <c r="E9" s="254">
        <f t="shared" ref="E9:E17" si="1">D9/N9%</f>
        <v>32.929812721444236</v>
      </c>
      <c r="F9" s="380">
        <v>8113</v>
      </c>
      <c r="G9" s="380">
        <v>7788</v>
      </c>
      <c r="H9" s="384">
        <f t="shared" ref="H9:H17" si="2">F9+G9</f>
        <v>15901</v>
      </c>
      <c r="I9" s="254">
        <f t="shared" ref="I9:I17" si="3">H9/N9%</f>
        <v>67.070187278555764</v>
      </c>
      <c r="J9" s="388">
        <f t="shared" ref="J9:J17" si="4">B9+F9</f>
        <v>12119</v>
      </c>
      <c r="K9" s="255">
        <f t="shared" ref="K9:K17" si="5">J9/N9%</f>
        <v>51.117766154884421</v>
      </c>
      <c r="L9" s="388">
        <f t="shared" ref="L9:L17" si="6">C9+G9</f>
        <v>11589</v>
      </c>
      <c r="M9" s="255">
        <f t="shared" ref="M9:M17" si="7">L9/N9%</f>
        <v>48.882233845115572</v>
      </c>
      <c r="N9" s="392">
        <f t="shared" ref="N9:N17" si="8">J9+L9</f>
        <v>23708</v>
      </c>
      <c r="O9" s="6">
        <v>2013</v>
      </c>
    </row>
    <row r="10" spans="1:15" s="57" customFormat="1" ht="24.95" customHeight="1" thickTop="1" thickBot="1" x14ac:dyDescent="0.25">
      <c r="A10" s="256">
        <v>2014</v>
      </c>
      <c r="B10" s="381">
        <v>4095</v>
      </c>
      <c r="C10" s="381">
        <v>3859</v>
      </c>
      <c r="D10" s="385">
        <f t="shared" si="0"/>
        <v>7954</v>
      </c>
      <c r="E10" s="257">
        <f t="shared" si="1"/>
        <v>31.262036709507527</v>
      </c>
      <c r="F10" s="381">
        <v>8880</v>
      </c>
      <c r="G10" s="381">
        <v>8609</v>
      </c>
      <c r="H10" s="385">
        <f t="shared" si="2"/>
        <v>17489</v>
      </c>
      <c r="I10" s="257">
        <f t="shared" si="3"/>
        <v>68.737963290492473</v>
      </c>
      <c r="J10" s="389">
        <f t="shared" si="4"/>
        <v>12975</v>
      </c>
      <c r="K10" s="258">
        <f t="shared" si="5"/>
        <v>50.996344770663832</v>
      </c>
      <c r="L10" s="389">
        <f t="shared" si="6"/>
        <v>12468</v>
      </c>
      <c r="M10" s="258">
        <f t="shared" si="7"/>
        <v>49.003655229336161</v>
      </c>
      <c r="N10" s="393">
        <f t="shared" si="8"/>
        <v>25443</v>
      </c>
      <c r="O10" s="5">
        <v>2014</v>
      </c>
    </row>
    <row r="11" spans="1:15" s="57" customFormat="1" ht="24.95" customHeight="1" thickTop="1" thickBot="1" x14ac:dyDescent="0.25">
      <c r="A11" s="236">
        <v>2015</v>
      </c>
      <c r="B11" s="382">
        <v>4216</v>
      </c>
      <c r="C11" s="382">
        <v>4028</v>
      </c>
      <c r="D11" s="386">
        <f t="shared" si="0"/>
        <v>8244</v>
      </c>
      <c r="E11" s="237">
        <f t="shared" si="1"/>
        <v>30.966869506423254</v>
      </c>
      <c r="F11" s="382">
        <v>9394</v>
      </c>
      <c r="G11" s="382">
        <v>8984</v>
      </c>
      <c r="H11" s="386">
        <f t="shared" si="2"/>
        <v>18378</v>
      </c>
      <c r="I11" s="237">
        <f t="shared" si="3"/>
        <v>69.033130493576735</v>
      </c>
      <c r="J11" s="390">
        <f t="shared" si="4"/>
        <v>13610</v>
      </c>
      <c r="K11" s="238">
        <f t="shared" si="5"/>
        <v>51.123131244835093</v>
      </c>
      <c r="L11" s="390">
        <f t="shared" si="6"/>
        <v>13012</v>
      </c>
      <c r="M11" s="238">
        <f t="shared" si="7"/>
        <v>48.876868755164899</v>
      </c>
      <c r="N11" s="394">
        <f t="shared" si="8"/>
        <v>26622</v>
      </c>
      <c r="O11" s="18">
        <v>2015</v>
      </c>
    </row>
    <row r="12" spans="1:15" s="57" customFormat="1" ht="24.95" customHeight="1" thickTop="1" thickBot="1" x14ac:dyDescent="0.25">
      <c r="A12" s="256">
        <v>2016</v>
      </c>
      <c r="B12" s="381">
        <v>4016</v>
      </c>
      <c r="C12" s="381">
        <v>3922</v>
      </c>
      <c r="D12" s="385">
        <f t="shared" si="0"/>
        <v>7938</v>
      </c>
      <c r="E12" s="257">
        <f t="shared" si="1"/>
        <v>29.601730310262528</v>
      </c>
      <c r="F12" s="381">
        <v>9575</v>
      </c>
      <c r="G12" s="381">
        <v>9303</v>
      </c>
      <c r="H12" s="385">
        <f t="shared" si="2"/>
        <v>18878</v>
      </c>
      <c r="I12" s="257">
        <f t="shared" si="3"/>
        <v>70.398269689737461</v>
      </c>
      <c r="J12" s="389">
        <f t="shared" si="4"/>
        <v>13591</v>
      </c>
      <c r="K12" s="258">
        <f t="shared" si="5"/>
        <v>50.682428400954649</v>
      </c>
      <c r="L12" s="389">
        <f t="shared" si="6"/>
        <v>13225</v>
      </c>
      <c r="M12" s="258">
        <f t="shared" si="7"/>
        <v>49.317571599045344</v>
      </c>
      <c r="N12" s="393">
        <f t="shared" si="8"/>
        <v>26816</v>
      </c>
      <c r="O12" s="5">
        <v>2016</v>
      </c>
    </row>
    <row r="13" spans="1:15" s="57" customFormat="1" ht="24.95" customHeight="1" thickTop="1" thickBot="1" x14ac:dyDescent="0.25">
      <c r="A13" s="236">
        <v>2017</v>
      </c>
      <c r="B13" s="382">
        <v>4086</v>
      </c>
      <c r="C13" s="382">
        <v>3858</v>
      </c>
      <c r="D13" s="386">
        <f t="shared" si="0"/>
        <v>7944</v>
      </c>
      <c r="E13" s="237">
        <f t="shared" si="1"/>
        <v>28.466996344872069</v>
      </c>
      <c r="F13" s="382">
        <v>10203</v>
      </c>
      <c r="G13" s="382">
        <v>9759</v>
      </c>
      <c r="H13" s="386">
        <f t="shared" si="2"/>
        <v>19962</v>
      </c>
      <c r="I13" s="237">
        <f t="shared" si="3"/>
        <v>71.533003655127928</v>
      </c>
      <c r="J13" s="390">
        <f t="shared" si="4"/>
        <v>14289</v>
      </c>
      <c r="K13" s="238">
        <f t="shared" si="5"/>
        <v>51.20404214147495</v>
      </c>
      <c r="L13" s="390">
        <f t="shared" si="6"/>
        <v>13617</v>
      </c>
      <c r="M13" s="238">
        <f t="shared" si="7"/>
        <v>48.79595785852505</v>
      </c>
      <c r="N13" s="394">
        <f t="shared" si="8"/>
        <v>27906</v>
      </c>
      <c r="O13" s="18">
        <v>2017</v>
      </c>
    </row>
    <row r="14" spans="1:15" s="57" customFormat="1" ht="24.95" customHeight="1" thickTop="1" thickBot="1" x14ac:dyDescent="0.25">
      <c r="A14" s="256">
        <v>2018</v>
      </c>
      <c r="B14" s="381">
        <v>3949</v>
      </c>
      <c r="C14" s="381">
        <v>3854</v>
      </c>
      <c r="D14" s="385">
        <f t="shared" si="0"/>
        <v>7803</v>
      </c>
      <c r="E14" s="257">
        <f t="shared" si="1"/>
        <v>27.799351597848162</v>
      </c>
      <c r="F14" s="381">
        <v>10234</v>
      </c>
      <c r="G14" s="381">
        <v>10032</v>
      </c>
      <c r="H14" s="385">
        <f t="shared" si="2"/>
        <v>20266</v>
      </c>
      <c r="I14" s="257">
        <f t="shared" si="3"/>
        <v>72.200648402151842</v>
      </c>
      <c r="J14" s="389">
        <f t="shared" si="4"/>
        <v>14183</v>
      </c>
      <c r="K14" s="258">
        <f t="shared" si="5"/>
        <v>50.529053404111295</v>
      </c>
      <c r="L14" s="389">
        <f t="shared" si="6"/>
        <v>13886</v>
      </c>
      <c r="M14" s="258">
        <f t="shared" si="7"/>
        <v>49.470946595888705</v>
      </c>
      <c r="N14" s="393">
        <f t="shared" si="8"/>
        <v>28069</v>
      </c>
      <c r="O14" s="5">
        <v>2018</v>
      </c>
    </row>
    <row r="15" spans="1:15" s="57" customFormat="1" ht="24.95" customHeight="1" thickTop="1" thickBot="1" x14ac:dyDescent="0.25">
      <c r="A15" s="236">
        <v>2019</v>
      </c>
      <c r="B15" s="382">
        <v>3796</v>
      </c>
      <c r="C15" s="382">
        <v>3700</v>
      </c>
      <c r="D15" s="386">
        <f t="shared" si="0"/>
        <v>7496</v>
      </c>
      <c r="E15" s="237">
        <f t="shared" si="1"/>
        <v>26.383218358440097</v>
      </c>
      <c r="F15" s="382">
        <v>10759</v>
      </c>
      <c r="G15" s="382">
        <v>10157</v>
      </c>
      <c r="H15" s="386">
        <f t="shared" si="2"/>
        <v>20916</v>
      </c>
      <c r="I15" s="237">
        <f t="shared" si="3"/>
        <v>73.616781641559896</v>
      </c>
      <c r="J15" s="390">
        <f t="shared" si="4"/>
        <v>14555</v>
      </c>
      <c r="K15" s="238">
        <f t="shared" si="5"/>
        <v>51.228354216528224</v>
      </c>
      <c r="L15" s="390">
        <f t="shared" si="6"/>
        <v>13857</v>
      </c>
      <c r="M15" s="238">
        <f t="shared" si="7"/>
        <v>48.771645783471769</v>
      </c>
      <c r="N15" s="394">
        <f t="shared" si="8"/>
        <v>28412</v>
      </c>
      <c r="O15" s="18">
        <v>2019</v>
      </c>
    </row>
    <row r="16" spans="1:15" s="57" customFormat="1" ht="24.95" customHeight="1" thickTop="1" thickBot="1" x14ac:dyDescent="0.25">
      <c r="A16" s="256">
        <v>2020</v>
      </c>
      <c r="B16" s="381">
        <v>3577</v>
      </c>
      <c r="C16" s="381">
        <v>3521</v>
      </c>
      <c r="D16" s="385">
        <f t="shared" si="0"/>
        <v>7098</v>
      </c>
      <c r="E16" s="257">
        <f t="shared" si="1"/>
        <v>24.464051837044188</v>
      </c>
      <c r="F16" s="381">
        <v>11223</v>
      </c>
      <c r="G16" s="381">
        <v>10693</v>
      </c>
      <c r="H16" s="385">
        <f t="shared" si="2"/>
        <v>21916</v>
      </c>
      <c r="I16" s="257">
        <f t="shared" si="3"/>
        <v>75.535948162955819</v>
      </c>
      <c r="J16" s="389">
        <f t="shared" si="4"/>
        <v>14800</v>
      </c>
      <c r="K16" s="258">
        <f t="shared" si="5"/>
        <v>51.00985731026401</v>
      </c>
      <c r="L16" s="389">
        <f t="shared" si="6"/>
        <v>14214</v>
      </c>
      <c r="M16" s="258">
        <f t="shared" si="7"/>
        <v>48.99014268973599</v>
      </c>
      <c r="N16" s="393">
        <f t="shared" si="8"/>
        <v>29014</v>
      </c>
      <c r="O16" s="5">
        <v>2020</v>
      </c>
    </row>
    <row r="17" spans="1:15" s="57" customFormat="1" ht="24.95" customHeight="1" thickTop="1" thickBot="1" x14ac:dyDescent="0.25">
      <c r="A17" s="236">
        <v>2021</v>
      </c>
      <c r="B17" s="382">
        <v>4065</v>
      </c>
      <c r="C17" s="382">
        <v>3749</v>
      </c>
      <c r="D17" s="386">
        <f t="shared" si="0"/>
        <v>7814</v>
      </c>
      <c r="E17" s="237">
        <f t="shared" si="1"/>
        <v>29.689577871499676</v>
      </c>
      <c r="F17" s="382">
        <v>9528</v>
      </c>
      <c r="G17" s="382">
        <v>8977</v>
      </c>
      <c r="H17" s="386">
        <f t="shared" si="2"/>
        <v>18505</v>
      </c>
      <c r="I17" s="237">
        <f t="shared" si="3"/>
        <v>70.310422128500321</v>
      </c>
      <c r="J17" s="390">
        <f t="shared" si="4"/>
        <v>13593</v>
      </c>
      <c r="K17" s="238">
        <f t="shared" si="5"/>
        <v>51.647099053915426</v>
      </c>
      <c r="L17" s="390">
        <f t="shared" si="6"/>
        <v>12726</v>
      </c>
      <c r="M17" s="238">
        <f t="shared" si="7"/>
        <v>48.352900946084581</v>
      </c>
      <c r="N17" s="394">
        <f t="shared" si="8"/>
        <v>26319</v>
      </c>
      <c r="O17" s="18">
        <v>2021</v>
      </c>
    </row>
    <row r="18" spans="1:15" s="57" customFormat="1" ht="24.95" customHeight="1" thickTop="1" x14ac:dyDescent="0.2">
      <c r="A18" s="376">
        <v>2022</v>
      </c>
      <c r="B18" s="383">
        <v>3637</v>
      </c>
      <c r="C18" s="383">
        <v>3512</v>
      </c>
      <c r="D18" s="387">
        <f t="shared" ref="D18" si="9">B18+C18</f>
        <v>7149</v>
      </c>
      <c r="E18" s="377">
        <f t="shared" ref="E18" si="10">D18/N18%</f>
        <v>27.165982672138622</v>
      </c>
      <c r="F18" s="383">
        <v>9759</v>
      </c>
      <c r="G18" s="383">
        <v>9408</v>
      </c>
      <c r="H18" s="387">
        <f t="shared" ref="H18" si="11">F18+G18</f>
        <v>19167</v>
      </c>
      <c r="I18" s="377">
        <f t="shared" ref="I18" si="12">H18/N18%</f>
        <v>72.834017327861375</v>
      </c>
      <c r="J18" s="391">
        <f t="shared" ref="J18" si="13">B18+F18</f>
        <v>13396</v>
      </c>
      <c r="K18" s="378">
        <f t="shared" ref="K18" si="14">J18/N18%</f>
        <v>50.904392764857874</v>
      </c>
      <c r="L18" s="391">
        <f t="shared" ref="L18" si="15">C18+G18</f>
        <v>12920</v>
      </c>
      <c r="M18" s="378">
        <f t="shared" ref="M18" si="16">L18/N18%</f>
        <v>49.095607235142111</v>
      </c>
      <c r="N18" s="395">
        <f t="shared" ref="N18" si="17">J18+L18</f>
        <v>26316</v>
      </c>
      <c r="O18" s="379">
        <v>2022</v>
      </c>
    </row>
  </sheetData>
  <mergeCells count="22">
    <mergeCell ref="F7:F8"/>
    <mergeCell ref="G7:G8"/>
    <mergeCell ref="M7:M8"/>
    <mergeCell ref="H7:H8"/>
    <mergeCell ref="I7:I8"/>
    <mergeCell ref="J7:J8"/>
    <mergeCell ref="A1:O1"/>
    <mergeCell ref="A2:O2"/>
    <mergeCell ref="A3:O3"/>
    <mergeCell ref="A4:O4"/>
    <mergeCell ref="A6:A8"/>
    <mergeCell ref="B6:E6"/>
    <mergeCell ref="F6:I6"/>
    <mergeCell ref="J6:N6"/>
    <mergeCell ref="O6:O8"/>
    <mergeCell ref="B7:B8"/>
    <mergeCell ref="K7:K8"/>
    <mergeCell ref="L7:L8"/>
    <mergeCell ref="N7:N8"/>
    <mergeCell ref="C7:C8"/>
    <mergeCell ref="D7:D8"/>
    <mergeCell ref="E7:E8"/>
  </mergeCells>
  <printOptions horizontalCentered="1" verticalCentered="1"/>
  <pageMargins left="0" right="0" top="0" bottom="0" header="0" footer="0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0"/>
  <sheetViews>
    <sheetView rightToLeft="1" view="pageBreakPreview" zoomScaleNormal="100" zoomScaleSheetLayoutView="100" workbookViewId="0">
      <selection activeCell="I25" sqref="I25"/>
    </sheetView>
  </sheetViews>
  <sheetFormatPr defaultColWidth="9.140625" defaultRowHeight="12.75" x14ac:dyDescent="0.2"/>
  <cols>
    <col min="1" max="1" width="20.85546875" style="55" customWidth="1"/>
    <col min="2" max="2" width="7.28515625" style="54" bestFit="1" customWidth="1"/>
    <col min="3" max="3" width="7.7109375" style="54" bestFit="1" customWidth="1"/>
    <col min="4" max="5" width="7.28515625" style="56" bestFit="1" customWidth="1"/>
    <col min="6" max="6" width="8.140625" style="54" customWidth="1"/>
    <col min="7" max="7" width="8" style="54" customWidth="1"/>
    <col min="8" max="8" width="8.28515625" style="56" bestFit="1" customWidth="1"/>
    <col min="9" max="9" width="6.28515625" style="56" bestFit="1" customWidth="1"/>
    <col min="10" max="10" width="8.28515625" style="54" bestFit="1" customWidth="1"/>
    <col min="11" max="11" width="8.42578125" style="54" bestFit="1" customWidth="1"/>
    <col min="12" max="12" width="8.28515625" style="54" bestFit="1" customWidth="1"/>
    <col min="13" max="13" width="9" style="54" bestFit="1" customWidth="1"/>
    <col min="14" max="14" width="9.42578125" style="56" bestFit="1" customWidth="1"/>
    <col min="15" max="15" width="21.85546875" style="55" customWidth="1"/>
    <col min="16" max="16384" width="9.140625" style="54"/>
  </cols>
  <sheetData>
    <row r="1" spans="1:17" s="65" customFormat="1" ht="22.5" customHeight="1" x14ac:dyDescent="0.2">
      <c r="A1" s="552" t="s">
        <v>542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</row>
    <row r="2" spans="1:17" s="65" customFormat="1" ht="18" x14ac:dyDescent="0.2">
      <c r="A2" s="553">
        <v>2022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</row>
    <row r="3" spans="1:17" s="64" customFormat="1" ht="18" x14ac:dyDescent="0.2">
      <c r="A3" s="554" t="s">
        <v>153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</row>
    <row r="4" spans="1:17" ht="15.75" x14ac:dyDescent="0.2">
      <c r="A4" s="555">
        <v>2022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</row>
    <row r="5" spans="1:17" ht="15.75" x14ac:dyDescent="0.2">
      <c r="A5" s="19" t="s">
        <v>152</v>
      </c>
      <c r="B5" s="63"/>
      <c r="C5" s="63"/>
      <c r="D5" s="62"/>
      <c r="E5" s="62"/>
      <c r="F5" s="63"/>
      <c r="G5" s="63"/>
      <c r="H5" s="62"/>
      <c r="I5" s="62"/>
      <c r="J5" s="63"/>
      <c r="K5" s="63"/>
      <c r="L5" s="63"/>
      <c r="M5" s="63"/>
      <c r="N5" s="62"/>
      <c r="O5" s="51" t="s">
        <v>151</v>
      </c>
    </row>
    <row r="6" spans="1:17" ht="21.75" customHeight="1" thickBot="1" x14ac:dyDescent="0.25">
      <c r="A6" s="565" t="s">
        <v>150</v>
      </c>
      <c r="B6" s="568" t="s">
        <v>131</v>
      </c>
      <c r="C6" s="569"/>
      <c r="D6" s="569"/>
      <c r="E6" s="570"/>
      <c r="F6" s="568" t="s">
        <v>130</v>
      </c>
      <c r="G6" s="569"/>
      <c r="H6" s="569"/>
      <c r="I6" s="570"/>
      <c r="J6" s="586" t="s">
        <v>129</v>
      </c>
      <c r="K6" s="586"/>
      <c r="L6" s="586"/>
      <c r="M6" s="586"/>
      <c r="N6" s="586"/>
      <c r="O6" s="573" t="s">
        <v>149</v>
      </c>
    </row>
    <row r="7" spans="1:17" s="50" customFormat="1" ht="14.25" thickTop="1" thickBot="1" x14ac:dyDescent="0.25">
      <c r="A7" s="566"/>
      <c r="B7" s="588" t="s">
        <v>148</v>
      </c>
      <c r="C7" s="588" t="s">
        <v>146</v>
      </c>
      <c r="D7" s="580" t="s">
        <v>65</v>
      </c>
      <c r="E7" s="582" t="s">
        <v>127</v>
      </c>
      <c r="F7" s="588" t="s">
        <v>148</v>
      </c>
      <c r="G7" s="588" t="s">
        <v>146</v>
      </c>
      <c r="H7" s="580" t="s">
        <v>65</v>
      </c>
      <c r="I7" s="582" t="s">
        <v>127</v>
      </c>
      <c r="J7" s="588" t="s">
        <v>148</v>
      </c>
      <c r="K7" s="578" t="s">
        <v>147</v>
      </c>
      <c r="L7" s="588" t="s">
        <v>146</v>
      </c>
      <c r="M7" s="578" t="s">
        <v>145</v>
      </c>
      <c r="N7" s="580" t="s">
        <v>125</v>
      </c>
      <c r="O7" s="574"/>
    </row>
    <row r="8" spans="1:17" s="57" customFormat="1" ht="13.5" thickTop="1" x14ac:dyDescent="0.2">
      <c r="A8" s="585"/>
      <c r="B8" s="589"/>
      <c r="C8" s="589"/>
      <c r="D8" s="590"/>
      <c r="E8" s="591"/>
      <c r="F8" s="589"/>
      <c r="G8" s="589"/>
      <c r="H8" s="590"/>
      <c r="I8" s="591"/>
      <c r="J8" s="589"/>
      <c r="K8" s="584"/>
      <c r="L8" s="589"/>
      <c r="M8" s="584"/>
      <c r="N8" s="590" t="s">
        <v>124</v>
      </c>
      <c r="O8" s="587"/>
    </row>
    <row r="9" spans="1:17" s="57" customFormat="1" ht="24.95" customHeight="1" thickBot="1" x14ac:dyDescent="0.25">
      <c r="A9" s="81" t="s">
        <v>69</v>
      </c>
      <c r="B9" s="172">
        <v>655</v>
      </c>
      <c r="C9" s="172">
        <v>688</v>
      </c>
      <c r="D9" s="384">
        <f>B9+C9</f>
        <v>1343</v>
      </c>
      <c r="E9" s="80">
        <f>D9/$D$18%</f>
        <v>18.785844174010354</v>
      </c>
      <c r="F9" s="172">
        <v>4364</v>
      </c>
      <c r="G9" s="172">
        <v>4168</v>
      </c>
      <c r="H9" s="79">
        <f>F9+G9</f>
        <v>8532</v>
      </c>
      <c r="I9" s="80">
        <f>H9/$H$18%</f>
        <v>44.514008452026921</v>
      </c>
      <c r="J9" s="79">
        <f t="shared" ref="J9:J17" si="0">B9+F9</f>
        <v>5019</v>
      </c>
      <c r="K9" s="80">
        <f>J9/N9*100</f>
        <v>50.825316455696203</v>
      </c>
      <c r="L9" s="79">
        <f>C9+G9</f>
        <v>4856</v>
      </c>
      <c r="M9" s="80">
        <f t="shared" ref="M9:M18" si="1">L9/N9*100</f>
        <v>49.174683544303797</v>
      </c>
      <c r="N9" s="79">
        <f t="shared" ref="N9:N17" si="2">L9+J9</f>
        <v>9875</v>
      </c>
      <c r="O9" s="16" t="s">
        <v>144</v>
      </c>
      <c r="Q9" s="57">
        <f>K9+M9</f>
        <v>100</v>
      </c>
    </row>
    <row r="10" spans="1:17" s="57" customFormat="1" ht="24.95" customHeight="1" thickTop="1" thickBot="1" x14ac:dyDescent="0.25">
      <c r="A10" s="75" t="s">
        <v>36</v>
      </c>
      <c r="B10" s="168">
        <v>1750</v>
      </c>
      <c r="C10" s="168">
        <v>1626</v>
      </c>
      <c r="D10" s="397">
        <f t="shared" ref="D10:D17" si="3">B10+C10</f>
        <v>3376</v>
      </c>
      <c r="E10" s="233">
        <f t="shared" ref="E10:E17" si="4">D10/$D$18%</f>
        <v>47.223387886417683</v>
      </c>
      <c r="F10" s="168">
        <v>3058</v>
      </c>
      <c r="G10" s="168">
        <v>2919</v>
      </c>
      <c r="H10" s="150">
        <f t="shared" ref="H10:H17" si="5">F10+G10</f>
        <v>5977</v>
      </c>
      <c r="I10" s="233">
        <f t="shared" ref="I10:I17" si="6">H10/$H$18%</f>
        <v>31.183805499034801</v>
      </c>
      <c r="J10" s="150">
        <f t="shared" si="0"/>
        <v>4808</v>
      </c>
      <c r="K10" s="233">
        <f t="shared" ref="K10:K17" si="7">J10/N10*100</f>
        <v>51.40596600021383</v>
      </c>
      <c r="L10" s="150">
        <f t="shared" ref="L10:L17" si="8">C10+G10</f>
        <v>4545</v>
      </c>
      <c r="M10" s="233">
        <f t="shared" si="1"/>
        <v>48.594033999786163</v>
      </c>
      <c r="N10" s="150">
        <f t="shared" si="2"/>
        <v>9353</v>
      </c>
      <c r="O10" s="17" t="s">
        <v>143</v>
      </c>
      <c r="Q10" s="57">
        <f>K10+M10</f>
        <v>100</v>
      </c>
    </row>
    <row r="11" spans="1:17" s="57" customFormat="1" ht="24.95" customHeight="1" thickTop="1" thickBot="1" x14ac:dyDescent="0.25">
      <c r="A11" s="78" t="s">
        <v>37</v>
      </c>
      <c r="B11" s="166">
        <v>308</v>
      </c>
      <c r="C11" s="166">
        <v>284</v>
      </c>
      <c r="D11" s="79">
        <f t="shared" si="3"/>
        <v>592</v>
      </c>
      <c r="E11" s="80">
        <f t="shared" si="4"/>
        <v>8.2808784445376986</v>
      </c>
      <c r="F11" s="166">
        <v>1087</v>
      </c>
      <c r="G11" s="166">
        <v>1086</v>
      </c>
      <c r="H11" s="79">
        <f t="shared" si="5"/>
        <v>2173</v>
      </c>
      <c r="I11" s="80">
        <f t="shared" si="6"/>
        <v>11.337194135754162</v>
      </c>
      <c r="J11" s="79">
        <f t="shared" si="0"/>
        <v>1395</v>
      </c>
      <c r="K11" s="80">
        <f t="shared" si="7"/>
        <v>50.452079566003619</v>
      </c>
      <c r="L11" s="79">
        <f t="shared" si="8"/>
        <v>1370</v>
      </c>
      <c r="M11" s="80">
        <f t="shared" si="1"/>
        <v>49.547920433996381</v>
      </c>
      <c r="N11" s="79">
        <f t="shared" si="2"/>
        <v>2765</v>
      </c>
      <c r="O11" s="16" t="s">
        <v>142</v>
      </c>
      <c r="Q11" s="57">
        <f>K11+M11</f>
        <v>100</v>
      </c>
    </row>
    <row r="12" spans="1:17" s="57" customFormat="1" ht="24.95" customHeight="1" thickTop="1" thickBot="1" x14ac:dyDescent="0.25">
      <c r="A12" s="75" t="s">
        <v>73</v>
      </c>
      <c r="B12" s="168">
        <v>299</v>
      </c>
      <c r="C12" s="168">
        <v>305</v>
      </c>
      <c r="D12" s="150">
        <f t="shared" si="3"/>
        <v>604</v>
      </c>
      <c r="E12" s="233">
        <f t="shared" si="4"/>
        <v>8.4487340886837323</v>
      </c>
      <c r="F12" s="168">
        <v>417</v>
      </c>
      <c r="G12" s="168">
        <v>466</v>
      </c>
      <c r="H12" s="150">
        <f t="shared" si="5"/>
        <v>883</v>
      </c>
      <c r="I12" s="233">
        <f t="shared" si="6"/>
        <v>4.6068764021495285</v>
      </c>
      <c r="J12" s="150">
        <f t="shared" si="0"/>
        <v>716</v>
      </c>
      <c r="K12" s="233">
        <f t="shared" si="7"/>
        <v>48.150638870208475</v>
      </c>
      <c r="L12" s="150">
        <f t="shared" si="8"/>
        <v>771</v>
      </c>
      <c r="M12" s="233">
        <f t="shared" si="1"/>
        <v>51.849361129791525</v>
      </c>
      <c r="N12" s="150">
        <f t="shared" si="2"/>
        <v>1487</v>
      </c>
      <c r="O12" s="17" t="s">
        <v>141</v>
      </c>
      <c r="Q12" s="57">
        <f t="shared" ref="Q12:Q17" si="9">K12+M12</f>
        <v>100</v>
      </c>
    </row>
    <row r="13" spans="1:17" s="57" customFormat="1" ht="24.95" customHeight="1" thickTop="1" thickBot="1" x14ac:dyDescent="0.25">
      <c r="A13" s="78" t="s">
        <v>38</v>
      </c>
      <c r="B13" s="166">
        <v>90</v>
      </c>
      <c r="C13" s="166">
        <v>94</v>
      </c>
      <c r="D13" s="79">
        <f t="shared" si="3"/>
        <v>184</v>
      </c>
      <c r="E13" s="80">
        <f t="shared" si="4"/>
        <v>2.573786543572528</v>
      </c>
      <c r="F13" s="166">
        <v>326</v>
      </c>
      <c r="G13" s="166">
        <v>294</v>
      </c>
      <c r="H13" s="79">
        <f t="shared" si="5"/>
        <v>620</v>
      </c>
      <c r="I13" s="80">
        <f t="shared" si="6"/>
        <v>3.2347263525851728</v>
      </c>
      <c r="J13" s="79">
        <f t="shared" si="0"/>
        <v>416</v>
      </c>
      <c r="K13" s="80">
        <f t="shared" si="7"/>
        <v>51.741293532338304</v>
      </c>
      <c r="L13" s="79">
        <f t="shared" si="8"/>
        <v>388</v>
      </c>
      <c r="M13" s="80">
        <f t="shared" si="1"/>
        <v>48.258706467661696</v>
      </c>
      <c r="N13" s="79">
        <f t="shared" si="2"/>
        <v>804</v>
      </c>
      <c r="O13" s="16" t="s">
        <v>140</v>
      </c>
      <c r="Q13" s="57">
        <f t="shared" si="9"/>
        <v>100</v>
      </c>
    </row>
    <row r="14" spans="1:17" s="57" customFormat="1" ht="24.95" customHeight="1" thickTop="1" thickBot="1" x14ac:dyDescent="0.25">
      <c r="A14" s="75" t="s">
        <v>39</v>
      </c>
      <c r="B14" s="168">
        <v>12</v>
      </c>
      <c r="C14" s="168">
        <v>13</v>
      </c>
      <c r="D14" s="150">
        <f t="shared" si="3"/>
        <v>25</v>
      </c>
      <c r="E14" s="233">
        <f t="shared" si="4"/>
        <v>0.34969925863757173</v>
      </c>
      <c r="F14" s="168">
        <v>18</v>
      </c>
      <c r="G14" s="168">
        <v>27</v>
      </c>
      <c r="H14" s="150">
        <f t="shared" si="5"/>
        <v>45</v>
      </c>
      <c r="I14" s="233">
        <f t="shared" si="6"/>
        <v>0.23477852559085929</v>
      </c>
      <c r="J14" s="150">
        <f t="shared" si="0"/>
        <v>30</v>
      </c>
      <c r="K14" s="233">
        <f t="shared" si="7"/>
        <v>42.857142857142854</v>
      </c>
      <c r="L14" s="150">
        <f t="shared" si="8"/>
        <v>40</v>
      </c>
      <c r="M14" s="233">
        <f t="shared" si="1"/>
        <v>57.142857142857139</v>
      </c>
      <c r="N14" s="150">
        <f t="shared" si="2"/>
        <v>70</v>
      </c>
      <c r="O14" s="17" t="s">
        <v>139</v>
      </c>
      <c r="Q14" s="57">
        <f t="shared" si="9"/>
        <v>100</v>
      </c>
    </row>
    <row r="15" spans="1:17" s="57" customFormat="1" ht="24.95" customHeight="1" thickTop="1" thickBot="1" x14ac:dyDescent="0.25">
      <c r="A15" s="78" t="s">
        <v>77</v>
      </c>
      <c r="B15" s="179">
        <v>345</v>
      </c>
      <c r="C15" s="179">
        <v>322</v>
      </c>
      <c r="D15" s="79">
        <f t="shared" si="3"/>
        <v>667</v>
      </c>
      <c r="E15" s="80">
        <f t="shared" si="4"/>
        <v>9.3299762204504137</v>
      </c>
      <c r="F15" s="179">
        <v>333</v>
      </c>
      <c r="G15" s="179">
        <v>332</v>
      </c>
      <c r="H15" s="79">
        <f t="shared" si="5"/>
        <v>665</v>
      </c>
      <c r="I15" s="80">
        <f t="shared" si="6"/>
        <v>3.469504878176032</v>
      </c>
      <c r="J15" s="79">
        <f t="shared" si="0"/>
        <v>678</v>
      </c>
      <c r="K15" s="80">
        <f t="shared" si="7"/>
        <v>50.900900900900901</v>
      </c>
      <c r="L15" s="79">
        <f t="shared" si="8"/>
        <v>654</v>
      </c>
      <c r="M15" s="80">
        <f t="shared" si="1"/>
        <v>49.099099099099099</v>
      </c>
      <c r="N15" s="79">
        <f t="shared" si="2"/>
        <v>1332</v>
      </c>
      <c r="O15" s="16" t="s">
        <v>138</v>
      </c>
      <c r="Q15" s="57">
        <f t="shared" si="9"/>
        <v>100</v>
      </c>
    </row>
    <row r="16" spans="1:17" s="57" customFormat="1" ht="24.95" customHeight="1" thickTop="1" thickBot="1" x14ac:dyDescent="0.25">
      <c r="A16" s="75" t="s">
        <v>137</v>
      </c>
      <c r="B16" s="168">
        <v>110</v>
      </c>
      <c r="C16" s="168">
        <v>103</v>
      </c>
      <c r="D16" s="150">
        <f t="shared" si="3"/>
        <v>213</v>
      </c>
      <c r="E16" s="233">
        <f>D16/$D$18%</f>
        <v>2.9794376835921108</v>
      </c>
      <c r="F16" s="168">
        <v>156</v>
      </c>
      <c r="G16" s="168">
        <v>116</v>
      </c>
      <c r="H16" s="150">
        <f t="shared" si="5"/>
        <v>272</v>
      </c>
      <c r="I16" s="233">
        <f>H16/$H$18%</f>
        <v>1.4191057546825274</v>
      </c>
      <c r="J16" s="150">
        <f t="shared" si="0"/>
        <v>266</v>
      </c>
      <c r="K16" s="233">
        <f t="shared" si="7"/>
        <v>54.845360824742272</v>
      </c>
      <c r="L16" s="150">
        <f t="shared" si="8"/>
        <v>219</v>
      </c>
      <c r="M16" s="233">
        <f t="shared" si="1"/>
        <v>45.154639175257735</v>
      </c>
      <c r="N16" s="150">
        <f t="shared" si="2"/>
        <v>485</v>
      </c>
      <c r="O16" s="17" t="s">
        <v>136</v>
      </c>
      <c r="Q16" s="57">
        <f t="shared" si="9"/>
        <v>100</v>
      </c>
    </row>
    <row r="17" spans="1:17" s="57" customFormat="1" ht="24.95" customHeight="1" thickTop="1" x14ac:dyDescent="0.2">
      <c r="A17" s="73" t="s">
        <v>78</v>
      </c>
      <c r="B17" s="396">
        <v>68</v>
      </c>
      <c r="C17" s="396">
        <v>77</v>
      </c>
      <c r="D17" s="206">
        <f t="shared" si="3"/>
        <v>145</v>
      </c>
      <c r="E17" s="234">
        <f t="shared" si="4"/>
        <v>2.0282557000979158</v>
      </c>
      <c r="F17" s="396">
        <v>0</v>
      </c>
      <c r="G17" s="396">
        <v>0</v>
      </c>
      <c r="H17" s="206">
        <f t="shared" si="5"/>
        <v>0</v>
      </c>
      <c r="I17" s="234">
        <f t="shared" si="6"/>
        <v>0</v>
      </c>
      <c r="J17" s="206">
        <f t="shared" si="0"/>
        <v>68</v>
      </c>
      <c r="K17" s="234">
        <f t="shared" si="7"/>
        <v>46.896551724137929</v>
      </c>
      <c r="L17" s="206">
        <f t="shared" si="8"/>
        <v>77</v>
      </c>
      <c r="M17" s="234">
        <f t="shared" si="1"/>
        <v>53.103448275862064</v>
      </c>
      <c r="N17" s="206">
        <f t="shared" si="2"/>
        <v>145</v>
      </c>
      <c r="O17" s="70" t="s">
        <v>135</v>
      </c>
      <c r="Q17" s="57">
        <f t="shared" si="9"/>
        <v>100</v>
      </c>
    </row>
    <row r="18" spans="1:17" s="57" customFormat="1" ht="30" customHeight="1" x14ac:dyDescent="0.2">
      <c r="A18" s="69" t="s">
        <v>2</v>
      </c>
      <c r="B18" s="68">
        <f t="shared" ref="B18:N18" si="10">SUM(B9:B17)</f>
        <v>3637</v>
      </c>
      <c r="C18" s="68">
        <f t="shared" si="10"/>
        <v>3512</v>
      </c>
      <c r="D18" s="68">
        <f t="shared" si="10"/>
        <v>7149</v>
      </c>
      <c r="E18" s="248">
        <f t="shared" si="10"/>
        <v>100</v>
      </c>
      <c r="F18" s="68">
        <f t="shared" si="10"/>
        <v>9759</v>
      </c>
      <c r="G18" s="68">
        <f t="shared" si="10"/>
        <v>9408</v>
      </c>
      <c r="H18" s="68">
        <f t="shared" si="10"/>
        <v>19167</v>
      </c>
      <c r="I18" s="248">
        <f t="shared" si="10"/>
        <v>100</v>
      </c>
      <c r="J18" s="68">
        <f t="shared" si="10"/>
        <v>13396</v>
      </c>
      <c r="K18" s="443">
        <f>J18/N18*100</f>
        <v>50.904392764857889</v>
      </c>
      <c r="L18" s="68">
        <f t="shared" si="10"/>
        <v>12920</v>
      </c>
      <c r="M18" s="443">
        <f t="shared" si="1"/>
        <v>49.095607235142118</v>
      </c>
      <c r="N18" s="68">
        <f t="shared" si="10"/>
        <v>26316</v>
      </c>
      <c r="O18" s="67" t="s">
        <v>1</v>
      </c>
      <c r="Q18" s="57">
        <f>K18+M18</f>
        <v>100</v>
      </c>
    </row>
    <row r="19" spans="1:17" ht="24" customHeight="1" x14ac:dyDescent="0.2">
      <c r="A19" s="66"/>
      <c r="O19" s="66"/>
    </row>
    <row r="20" spans="1:17" x14ac:dyDescent="0.2">
      <c r="D20" s="54"/>
    </row>
  </sheetData>
  <mergeCells count="22">
    <mergeCell ref="J7:J8"/>
    <mergeCell ref="E7:E8"/>
    <mergeCell ref="F7:F8"/>
    <mergeCell ref="G7:G8"/>
    <mergeCell ref="H7:H8"/>
    <mergeCell ref="I7:I8"/>
    <mergeCell ref="M7:M8"/>
    <mergeCell ref="A1:O1"/>
    <mergeCell ref="A2:O2"/>
    <mergeCell ref="A3:O3"/>
    <mergeCell ref="A4:O4"/>
    <mergeCell ref="A6:A8"/>
    <mergeCell ref="B6:E6"/>
    <mergeCell ref="F6:I6"/>
    <mergeCell ref="J6:N6"/>
    <mergeCell ref="O6:O8"/>
    <mergeCell ref="B7:B8"/>
    <mergeCell ref="K7:K8"/>
    <mergeCell ref="L7:L8"/>
    <mergeCell ref="N7:N8"/>
    <mergeCell ref="C7:C8"/>
    <mergeCell ref="D7:D8"/>
  </mergeCells>
  <printOptions horizontalCentered="1" verticalCentered="1"/>
  <pageMargins left="0.15748031496062992" right="0.15748031496062992" top="0" bottom="0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8"/>
  <sheetViews>
    <sheetView rightToLeft="1" view="pageBreakPreview" zoomScaleNormal="100" zoomScaleSheetLayoutView="100" workbookViewId="0">
      <selection activeCell="O36" sqref="O36"/>
    </sheetView>
  </sheetViews>
  <sheetFormatPr defaultColWidth="9.140625" defaultRowHeight="12.75" x14ac:dyDescent="0.2"/>
  <cols>
    <col min="1" max="1" width="15.7109375" style="55" customWidth="1"/>
    <col min="2" max="2" width="6.85546875" style="55" customWidth="1"/>
    <col min="3" max="4" width="7.7109375" style="54" customWidth="1"/>
    <col min="5" max="5" width="7.7109375" style="56" customWidth="1"/>
    <col min="6" max="7" width="7.7109375" style="54" customWidth="1"/>
    <col min="8" max="8" width="7.7109375" style="56" customWidth="1"/>
    <col min="9" max="10" width="7.7109375" style="54" customWidth="1"/>
    <col min="11" max="11" width="7.7109375" style="56" customWidth="1"/>
    <col min="12" max="12" width="7.7109375" style="55" customWidth="1"/>
    <col min="13" max="14" width="7.7109375" style="54" customWidth="1"/>
    <col min="15" max="15" width="9" style="54" customWidth="1"/>
    <col min="16" max="16" width="6.85546875" style="55" customWidth="1"/>
    <col min="17" max="17" width="18.85546875" style="54" customWidth="1"/>
    <col min="18" max="16384" width="9.140625" style="54"/>
  </cols>
  <sheetData>
    <row r="1" spans="1:18" s="65" customFormat="1" ht="18" x14ac:dyDescent="0.2">
      <c r="A1" s="552" t="s">
        <v>543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</row>
    <row r="2" spans="1:18" s="65" customFormat="1" ht="18" x14ac:dyDescent="0.2">
      <c r="A2" s="553">
        <v>2022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</row>
    <row r="3" spans="1:18" s="64" customFormat="1" ht="18" x14ac:dyDescent="0.2">
      <c r="A3" s="554" t="s">
        <v>383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</row>
    <row r="4" spans="1:18" ht="15.75" x14ac:dyDescent="0.2">
      <c r="A4" s="555">
        <v>2022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</row>
    <row r="5" spans="1:18" ht="15.75" x14ac:dyDescent="0.2">
      <c r="A5" s="19" t="s">
        <v>177</v>
      </c>
      <c r="B5" s="19"/>
      <c r="C5" s="63"/>
      <c r="D5" s="63"/>
      <c r="E5" s="62"/>
      <c r="F5" s="63"/>
      <c r="G5" s="63"/>
      <c r="H5" s="62"/>
      <c r="I5" s="63"/>
      <c r="J5" s="63"/>
      <c r="K5" s="62"/>
      <c r="L5" s="111"/>
      <c r="M5" s="110"/>
      <c r="N5" s="110"/>
      <c r="O5" s="110"/>
      <c r="P5" s="19"/>
      <c r="Q5" s="51" t="s">
        <v>176</v>
      </c>
    </row>
    <row r="6" spans="1:18" ht="48" customHeight="1" x14ac:dyDescent="0.2">
      <c r="A6" s="109" t="s">
        <v>348</v>
      </c>
      <c r="B6" s="108" t="s">
        <v>175</v>
      </c>
      <c r="C6" s="108" t="s">
        <v>174</v>
      </c>
      <c r="D6" s="108" t="s">
        <v>173</v>
      </c>
      <c r="E6" s="108" t="s">
        <v>172</v>
      </c>
      <c r="F6" s="108" t="s">
        <v>171</v>
      </c>
      <c r="G6" s="108" t="s">
        <v>170</v>
      </c>
      <c r="H6" s="108" t="s">
        <v>169</v>
      </c>
      <c r="I6" s="108" t="s">
        <v>168</v>
      </c>
      <c r="J6" s="108" t="s">
        <v>167</v>
      </c>
      <c r="K6" s="108" t="s">
        <v>166</v>
      </c>
      <c r="L6" s="108" t="s">
        <v>165</v>
      </c>
      <c r="M6" s="108" t="s">
        <v>164</v>
      </c>
      <c r="N6" s="108" t="s">
        <v>163</v>
      </c>
      <c r="O6" s="107" t="s">
        <v>68</v>
      </c>
      <c r="P6" s="106" t="s">
        <v>162</v>
      </c>
      <c r="Q6" s="105" t="s">
        <v>161</v>
      </c>
    </row>
    <row r="7" spans="1:18" s="57" customFormat="1" ht="13.5" customHeight="1" thickBot="1" x14ac:dyDescent="0.25">
      <c r="A7" s="592" t="s">
        <v>69</v>
      </c>
      <c r="B7" s="103" t="s">
        <v>159</v>
      </c>
      <c r="C7" s="100">
        <v>371</v>
      </c>
      <c r="D7" s="100">
        <v>384</v>
      </c>
      <c r="E7" s="100">
        <v>368</v>
      </c>
      <c r="F7" s="100">
        <v>419</v>
      </c>
      <c r="G7" s="100">
        <v>405</v>
      </c>
      <c r="H7" s="100">
        <v>437</v>
      </c>
      <c r="I7" s="100">
        <v>391</v>
      </c>
      <c r="J7" s="100">
        <v>437</v>
      </c>
      <c r="K7" s="100">
        <v>415</v>
      </c>
      <c r="L7" s="100">
        <v>437</v>
      </c>
      <c r="M7" s="100">
        <v>470</v>
      </c>
      <c r="N7" s="100">
        <v>485</v>
      </c>
      <c r="O7" s="97">
        <f>SUM(C7:N7)</f>
        <v>5019</v>
      </c>
      <c r="P7" s="104" t="s">
        <v>158</v>
      </c>
      <c r="Q7" s="595" t="s">
        <v>144</v>
      </c>
      <c r="R7" s="101"/>
    </row>
    <row r="8" spans="1:18" s="57" customFormat="1" ht="13.5" customHeight="1" thickTop="1" thickBot="1" x14ac:dyDescent="0.25">
      <c r="A8" s="593"/>
      <c r="B8" s="99" t="s">
        <v>157</v>
      </c>
      <c r="C8" s="100">
        <v>376</v>
      </c>
      <c r="D8" s="98">
        <v>359</v>
      </c>
      <c r="E8" s="98">
        <v>340</v>
      </c>
      <c r="F8" s="98">
        <v>401</v>
      </c>
      <c r="G8" s="98">
        <v>396</v>
      </c>
      <c r="H8" s="98">
        <v>424</v>
      </c>
      <c r="I8" s="98">
        <v>435</v>
      </c>
      <c r="J8" s="98">
        <v>448</v>
      </c>
      <c r="K8" s="98">
        <v>408</v>
      </c>
      <c r="L8" s="98">
        <v>432</v>
      </c>
      <c r="M8" s="98">
        <v>443</v>
      </c>
      <c r="N8" s="98">
        <v>394</v>
      </c>
      <c r="O8" s="97">
        <f t="shared" ref="O8:O32" si="0">SUM(C8:N8)</f>
        <v>4856</v>
      </c>
      <c r="P8" s="96" t="s">
        <v>156</v>
      </c>
      <c r="Q8" s="596"/>
      <c r="R8" s="101"/>
    </row>
    <row r="9" spans="1:18" s="57" customFormat="1" ht="13.5" customHeight="1" thickTop="1" thickBot="1" x14ac:dyDescent="0.25">
      <c r="A9" s="594"/>
      <c r="B9" s="99" t="s">
        <v>155</v>
      </c>
      <c r="C9" s="76">
        <f>C7+C8</f>
        <v>747</v>
      </c>
      <c r="D9" s="76">
        <f t="shared" ref="D9:N9" si="1">D7+D8</f>
        <v>743</v>
      </c>
      <c r="E9" s="76">
        <f t="shared" si="1"/>
        <v>708</v>
      </c>
      <c r="F9" s="76">
        <f t="shared" si="1"/>
        <v>820</v>
      </c>
      <c r="G9" s="76">
        <f t="shared" si="1"/>
        <v>801</v>
      </c>
      <c r="H9" s="76">
        <f t="shared" si="1"/>
        <v>861</v>
      </c>
      <c r="I9" s="76">
        <f t="shared" si="1"/>
        <v>826</v>
      </c>
      <c r="J9" s="76">
        <f t="shared" si="1"/>
        <v>885</v>
      </c>
      <c r="K9" s="76">
        <f t="shared" si="1"/>
        <v>823</v>
      </c>
      <c r="L9" s="76">
        <f t="shared" si="1"/>
        <v>869</v>
      </c>
      <c r="M9" s="76">
        <f t="shared" si="1"/>
        <v>913</v>
      </c>
      <c r="N9" s="76">
        <f t="shared" si="1"/>
        <v>879</v>
      </c>
      <c r="O9" s="97">
        <f>SUM(C9:N9)</f>
        <v>9875</v>
      </c>
      <c r="P9" s="96" t="s">
        <v>154</v>
      </c>
      <c r="Q9" s="597"/>
      <c r="R9" s="101"/>
    </row>
    <row r="10" spans="1:18" s="57" customFormat="1" ht="13.5" customHeight="1" thickTop="1" thickBot="1" x14ac:dyDescent="0.25">
      <c r="A10" s="598" t="s">
        <v>36</v>
      </c>
      <c r="B10" s="90" t="s">
        <v>159</v>
      </c>
      <c r="C10" s="102">
        <v>343</v>
      </c>
      <c r="D10" s="102">
        <v>362</v>
      </c>
      <c r="E10" s="102">
        <v>390</v>
      </c>
      <c r="F10" s="102">
        <v>410</v>
      </c>
      <c r="G10" s="102">
        <v>405</v>
      </c>
      <c r="H10" s="102">
        <v>416</v>
      </c>
      <c r="I10" s="102">
        <v>387</v>
      </c>
      <c r="J10" s="102">
        <v>423</v>
      </c>
      <c r="K10" s="102">
        <v>402</v>
      </c>
      <c r="L10" s="102">
        <v>450</v>
      </c>
      <c r="M10" s="102">
        <v>420</v>
      </c>
      <c r="N10" s="102">
        <v>400</v>
      </c>
      <c r="O10" s="88">
        <f>SUM(C10:N10)</f>
        <v>4808</v>
      </c>
      <c r="P10" s="87" t="s">
        <v>158</v>
      </c>
      <c r="Q10" s="601" t="s">
        <v>143</v>
      </c>
      <c r="R10" s="101"/>
    </row>
    <row r="11" spans="1:18" s="57" customFormat="1" ht="13.5" customHeight="1" thickTop="1" thickBot="1" x14ac:dyDescent="0.25">
      <c r="A11" s="599"/>
      <c r="B11" s="90" t="s">
        <v>157</v>
      </c>
      <c r="C11" s="102">
        <v>334</v>
      </c>
      <c r="D11" s="102">
        <v>327</v>
      </c>
      <c r="E11" s="102">
        <v>314</v>
      </c>
      <c r="F11" s="102">
        <v>353</v>
      </c>
      <c r="G11" s="102">
        <v>418</v>
      </c>
      <c r="H11" s="102">
        <v>348</v>
      </c>
      <c r="I11" s="102">
        <v>385</v>
      </c>
      <c r="J11" s="102">
        <v>384</v>
      </c>
      <c r="K11" s="102">
        <v>407</v>
      </c>
      <c r="L11" s="102">
        <v>429</v>
      </c>
      <c r="M11" s="102">
        <v>433</v>
      </c>
      <c r="N11" s="102">
        <v>413</v>
      </c>
      <c r="O11" s="88">
        <f>SUM(C11:N11)</f>
        <v>4545</v>
      </c>
      <c r="P11" s="87" t="s">
        <v>156</v>
      </c>
      <c r="Q11" s="602"/>
      <c r="R11" s="101"/>
    </row>
    <row r="12" spans="1:18" s="57" customFormat="1" ht="13.5" customHeight="1" thickTop="1" thickBot="1" x14ac:dyDescent="0.25">
      <c r="A12" s="600"/>
      <c r="B12" s="90" t="s">
        <v>155</v>
      </c>
      <c r="C12" s="60">
        <f>C10+C11</f>
        <v>677</v>
      </c>
      <c r="D12" s="60">
        <f t="shared" ref="D12:M12" si="2">D10+D11</f>
        <v>689</v>
      </c>
      <c r="E12" s="60">
        <f t="shared" si="2"/>
        <v>704</v>
      </c>
      <c r="F12" s="60">
        <f t="shared" si="2"/>
        <v>763</v>
      </c>
      <c r="G12" s="60">
        <f t="shared" si="2"/>
        <v>823</v>
      </c>
      <c r="H12" s="60">
        <f t="shared" si="2"/>
        <v>764</v>
      </c>
      <c r="I12" s="60">
        <f t="shared" si="2"/>
        <v>772</v>
      </c>
      <c r="J12" s="60">
        <f t="shared" si="2"/>
        <v>807</v>
      </c>
      <c r="K12" s="60">
        <f t="shared" si="2"/>
        <v>809</v>
      </c>
      <c r="L12" s="60">
        <f t="shared" si="2"/>
        <v>879</v>
      </c>
      <c r="M12" s="60">
        <f t="shared" si="2"/>
        <v>853</v>
      </c>
      <c r="N12" s="60">
        <f>N10+N11</f>
        <v>813</v>
      </c>
      <c r="O12" s="88">
        <f>SUM(C12:N12)</f>
        <v>9353</v>
      </c>
      <c r="P12" s="87" t="s">
        <v>154</v>
      </c>
      <c r="Q12" s="603"/>
      <c r="R12" s="101"/>
    </row>
    <row r="13" spans="1:18" s="57" customFormat="1" ht="13.5" customHeight="1" thickTop="1" thickBot="1" x14ac:dyDescent="0.25">
      <c r="A13" s="604" t="s">
        <v>37</v>
      </c>
      <c r="B13" s="103" t="s">
        <v>159</v>
      </c>
      <c r="C13" s="100">
        <v>99</v>
      </c>
      <c r="D13" s="100">
        <v>113</v>
      </c>
      <c r="E13" s="100">
        <v>112</v>
      </c>
      <c r="F13" s="100">
        <v>104</v>
      </c>
      <c r="G13" s="100">
        <v>109</v>
      </c>
      <c r="H13" s="100">
        <v>125</v>
      </c>
      <c r="I13" s="100">
        <v>122</v>
      </c>
      <c r="J13" s="100">
        <v>125</v>
      </c>
      <c r="K13" s="100">
        <v>122</v>
      </c>
      <c r="L13" s="100">
        <v>119</v>
      </c>
      <c r="M13" s="100">
        <v>126</v>
      </c>
      <c r="N13" s="100">
        <v>119</v>
      </c>
      <c r="O13" s="97">
        <f t="shared" si="0"/>
        <v>1395</v>
      </c>
      <c r="P13" s="96" t="s">
        <v>158</v>
      </c>
      <c r="Q13" s="605" t="s">
        <v>142</v>
      </c>
      <c r="R13" s="101"/>
    </row>
    <row r="14" spans="1:18" s="57" customFormat="1" ht="13.5" customHeight="1" thickTop="1" thickBot="1" x14ac:dyDescent="0.25">
      <c r="A14" s="593"/>
      <c r="B14" s="99" t="s">
        <v>157</v>
      </c>
      <c r="C14" s="98">
        <v>118</v>
      </c>
      <c r="D14" s="98">
        <v>96</v>
      </c>
      <c r="E14" s="98">
        <v>112</v>
      </c>
      <c r="F14" s="98">
        <v>96</v>
      </c>
      <c r="G14" s="98">
        <v>136</v>
      </c>
      <c r="H14" s="98">
        <v>101</v>
      </c>
      <c r="I14" s="98">
        <v>114</v>
      </c>
      <c r="J14" s="98">
        <v>100</v>
      </c>
      <c r="K14" s="98">
        <v>123</v>
      </c>
      <c r="L14" s="98">
        <v>110</v>
      </c>
      <c r="M14" s="98">
        <v>138</v>
      </c>
      <c r="N14" s="98">
        <v>126</v>
      </c>
      <c r="O14" s="97">
        <f t="shared" si="0"/>
        <v>1370</v>
      </c>
      <c r="P14" s="96" t="s">
        <v>156</v>
      </c>
      <c r="Q14" s="596"/>
      <c r="R14" s="101"/>
    </row>
    <row r="15" spans="1:18" s="57" customFormat="1" ht="13.5" customHeight="1" thickTop="1" thickBot="1" x14ac:dyDescent="0.25">
      <c r="A15" s="594"/>
      <c r="B15" s="99" t="s">
        <v>155</v>
      </c>
      <c r="C15" s="76">
        <f>C13+C14</f>
        <v>217</v>
      </c>
      <c r="D15" s="76">
        <f t="shared" ref="D15:M15" si="3">D13+D14</f>
        <v>209</v>
      </c>
      <c r="E15" s="76">
        <f t="shared" si="3"/>
        <v>224</v>
      </c>
      <c r="F15" s="76">
        <f t="shared" si="3"/>
        <v>200</v>
      </c>
      <c r="G15" s="76">
        <f t="shared" si="3"/>
        <v>245</v>
      </c>
      <c r="H15" s="76">
        <f t="shared" si="3"/>
        <v>226</v>
      </c>
      <c r="I15" s="76">
        <f t="shared" si="3"/>
        <v>236</v>
      </c>
      <c r="J15" s="76">
        <f t="shared" si="3"/>
        <v>225</v>
      </c>
      <c r="K15" s="76">
        <f t="shared" si="3"/>
        <v>245</v>
      </c>
      <c r="L15" s="76">
        <f t="shared" si="3"/>
        <v>229</v>
      </c>
      <c r="M15" s="76">
        <f t="shared" si="3"/>
        <v>264</v>
      </c>
      <c r="N15" s="76">
        <f>N13+N14</f>
        <v>245</v>
      </c>
      <c r="O15" s="97">
        <f>SUM(C15:N15)</f>
        <v>2765</v>
      </c>
      <c r="P15" s="96" t="s">
        <v>154</v>
      </c>
      <c r="Q15" s="597"/>
      <c r="R15" s="101"/>
    </row>
    <row r="16" spans="1:18" s="57" customFormat="1" ht="13.5" customHeight="1" thickTop="1" thickBot="1" x14ac:dyDescent="0.25">
      <c r="A16" s="598" t="s">
        <v>73</v>
      </c>
      <c r="B16" s="90" t="s">
        <v>159</v>
      </c>
      <c r="C16" s="102">
        <v>56</v>
      </c>
      <c r="D16" s="102">
        <v>53</v>
      </c>
      <c r="E16" s="102">
        <v>54</v>
      </c>
      <c r="F16" s="102">
        <v>71</v>
      </c>
      <c r="G16" s="102">
        <v>52</v>
      </c>
      <c r="H16" s="102">
        <v>68</v>
      </c>
      <c r="I16" s="102">
        <v>68</v>
      </c>
      <c r="J16" s="102">
        <v>61</v>
      </c>
      <c r="K16" s="102">
        <v>58</v>
      </c>
      <c r="L16" s="102">
        <v>55</v>
      </c>
      <c r="M16" s="102">
        <v>54</v>
      </c>
      <c r="N16" s="102">
        <v>66</v>
      </c>
      <c r="O16" s="88">
        <f t="shared" si="0"/>
        <v>716</v>
      </c>
      <c r="P16" s="87" t="s">
        <v>158</v>
      </c>
      <c r="Q16" s="601" t="s">
        <v>141</v>
      </c>
      <c r="R16" s="101"/>
    </row>
    <row r="17" spans="1:18" s="57" customFormat="1" ht="13.5" customHeight="1" thickTop="1" thickBot="1" x14ac:dyDescent="0.25">
      <c r="A17" s="599"/>
      <c r="B17" s="90" t="s">
        <v>157</v>
      </c>
      <c r="C17" s="102">
        <v>57</v>
      </c>
      <c r="D17" s="102">
        <v>53</v>
      </c>
      <c r="E17" s="102">
        <v>66</v>
      </c>
      <c r="F17" s="102">
        <v>54</v>
      </c>
      <c r="G17" s="102">
        <v>61</v>
      </c>
      <c r="H17" s="102">
        <v>61</v>
      </c>
      <c r="I17" s="102">
        <v>66</v>
      </c>
      <c r="J17" s="102">
        <v>64</v>
      </c>
      <c r="K17" s="102">
        <v>65</v>
      </c>
      <c r="L17" s="102">
        <v>66</v>
      </c>
      <c r="M17" s="102">
        <v>72</v>
      </c>
      <c r="N17" s="102">
        <v>86</v>
      </c>
      <c r="O17" s="88">
        <f t="shared" si="0"/>
        <v>771</v>
      </c>
      <c r="P17" s="87" t="s">
        <v>156</v>
      </c>
      <c r="Q17" s="602"/>
      <c r="R17" s="101"/>
    </row>
    <row r="18" spans="1:18" s="57" customFormat="1" ht="13.5" customHeight="1" thickTop="1" thickBot="1" x14ac:dyDescent="0.25">
      <c r="A18" s="600"/>
      <c r="B18" s="90" t="s">
        <v>155</v>
      </c>
      <c r="C18" s="60">
        <f>C16+C17</f>
        <v>113</v>
      </c>
      <c r="D18" s="60">
        <f t="shared" ref="D18:M18" si="4">D16+D17</f>
        <v>106</v>
      </c>
      <c r="E18" s="60">
        <f t="shared" si="4"/>
        <v>120</v>
      </c>
      <c r="F18" s="60">
        <f t="shared" si="4"/>
        <v>125</v>
      </c>
      <c r="G18" s="60">
        <f t="shared" si="4"/>
        <v>113</v>
      </c>
      <c r="H18" s="60">
        <f t="shared" si="4"/>
        <v>129</v>
      </c>
      <c r="I18" s="60">
        <f t="shared" si="4"/>
        <v>134</v>
      </c>
      <c r="J18" s="60">
        <f t="shared" si="4"/>
        <v>125</v>
      </c>
      <c r="K18" s="60">
        <f t="shared" si="4"/>
        <v>123</v>
      </c>
      <c r="L18" s="60">
        <f t="shared" si="4"/>
        <v>121</v>
      </c>
      <c r="M18" s="60">
        <f t="shared" si="4"/>
        <v>126</v>
      </c>
      <c r="N18" s="60">
        <f>N16+N17</f>
        <v>152</v>
      </c>
      <c r="O18" s="88">
        <f>SUM(C18:N18)</f>
        <v>1487</v>
      </c>
      <c r="P18" s="87" t="s">
        <v>154</v>
      </c>
      <c r="Q18" s="603"/>
      <c r="R18" s="101"/>
    </row>
    <row r="19" spans="1:18" s="57" customFormat="1" ht="13.5" customHeight="1" thickTop="1" thickBot="1" x14ac:dyDescent="0.25">
      <c r="A19" s="604" t="s">
        <v>38</v>
      </c>
      <c r="B19" s="99" t="s">
        <v>159</v>
      </c>
      <c r="C19" s="100">
        <v>27</v>
      </c>
      <c r="D19" s="100">
        <v>22</v>
      </c>
      <c r="E19" s="100">
        <v>33</v>
      </c>
      <c r="F19" s="100">
        <v>36</v>
      </c>
      <c r="G19" s="100">
        <v>31</v>
      </c>
      <c r="H19" s="100">
        <v>37</v>
      </c>
      <c r="I19" s="100">
        <v>37</v>
      </c>
      <c r="J19" s="100">
        <v>42</v>
      </c>
      <c r="K19" s="100">
        <v>42</v>
      </c>
      <c r="L19" s="100">
        <v>35</v>
      </c>
      <c r="M19" s="100">
        <v>33</v>
      </c>
      <c r="N19" s="100">
        <v>41</v>
      </c>
      <c r="O19" s="97">
        <f t="shared" si="0"/>
        <v>416</v>
      </c>
      <c r="P19" s="96" t="s">
        <v>158</v>
      </c>
      <c r="Q19" s="605" t="s">
        <v>140</v>
      </c>
      <c r="R19" s="101"/>
    </row>
    <row r="20" spans="1:18" s="57" customFormat="1" ht="13.5" customHeight="1" thickTop="1" thickBot="1" x14ac:dyDescent="0.25">
      <c r="A20" s="593"/>
      <c r="B20" s="99" t="s">
        <v>157</v>
      </c>
      <c r="C20" s="98">
        <v>34</v>
      </c>
      <c r="D20" s="98">
        <v>23</v>
      </c>
      <c r="E20" s="98">
        <v>38</v>
      </c>
      <c r="F20" s="98">
        <v>29</v>
      </c>
      <c r="G20" s="98">
        <v>35</v>
      </c>
      <c r="H20" s="98">
        <v>20</v>
      </c>
      <c r="I20" s="98">
        <v>26</v>
      </c>
      <c r="J20" s="98">
        <v>40</v>
      </c>
      <c r="K20" s="98">
        <v>34</v>
      </c>
      <c r="L20" s="98">
        <v>35</v>
      </c>
      <c r="M20" s="98">
        <v>34</v>
      </c>
      <c r="N20" s="98">
        <v>40</v>
      </c>
      <c r="O20" s="97">
        <f t="shared" si="0"/>
        <v>388</v>
      </c>
      <c r="P20" s="96" t="s">
        <v>156</v>
      </c>
      <c r="Q20" s="596"/>
      <c r="R20" s="101"/>
    </row>
    <row r="21" spans="1:18" ht="13.5" customHeight="1" thickTop="1" thickBot="1" x14ac:dyDescent="0.25">
      <c r="A21" s="594"/>
      <c r="B21" s="99" t="s">
        <v>155</v>
      </c>
      <c r="C21" s="76">
        <f>C19+C20</f>
        <v>61</v>
      </c>
      <c r="D21" s="76">
        <f t="shared" ref="D21:M21" si="5">D19+D20</f>
        <v>45</v>
      </c>
      <c r="E21" s="76">
        <f t="shared" si="5"/>
        <v>71</v>
      </c>
      <c r="F21" s="76">
        <f t="shared" si="5"/>
        <v>65</v>
      </c>
      <c r="G21" s="76">
        <f t="shared" si="5"/>
        <v>66</v>
      </c>
      <c r="H21" s="76">
        <f t="shared" si="5"/>
        <v>57</v>
      </c>
      <c r="I21" s="76">
        <f t="shared" si="5"/>
        <v>63</v>
      </c>
      <c r="J21" s="76">
        <f t="shared" si="5"/>
        <v>82</v>
      </c>
      <c r="K21" s="76">
        <f t="shared" si="5"/>
        <v>76</v>
      </c>
      <c r="L21" s="76">
        <f t="shared" si="5"/>
        <v>70</v>
      </c>
      <c r="M21" s="76">
        <f t="shared" si="5"/>
        <v>67</v>
      </c>
      <c r="N21" s="76">
        <f>N19+N20</f>
        <v>81</v>
      </c>
      <c r="O21" s="97">
        <f>SUM(C21:N21)</f>
        <v>804</v>
      </c>
      <c r="P21" s="96" t="s">
        <v>154</v>
      </c>
      <c r="Q21" s="597"/>
      <c r="R21" s="101"/>
    </row>
    <row r="22" spans="1:18" ht="13.5" customHeight="1" thickTop="1" thickBot="1" x14ac:dyDescent="0.25">
      <c r="A22" s="598" t="s">
        <v>39</v>
      </c>
      <c r="B22" s="90" t="s">
        <v>159</v>
      </c>
      <c r="C22" s="102">
        <v>3</v>
      </c>
      <c r="D22" s="102">
        <v>3</v>
      </c>
      <c r="E22" s="102">
        <v>4</v>
      </c>
      <c r="F22" s="102">
        <v>2</v>
      </c>
      <c r="G22" s="102">
        <v>2</v>
      </c>
      <c r="H22" s="102">
        <v>2</v>
      </c>
      <c r="I22" s="102">
        <v>4</v>
      </c>
      <c r="J22" s="102">
        <v>2</v>
      </c>
      <c r="K22" s="102">
        <v>1</v>
      </c>
      <c r="L22" s="102">
        <v>1</v>
      </c>
      <c r="M22" s="102">
        <v>4</v>
      </c>
      <c r="N22" s="102">
        <v>2</v>
      </c>
      <c r="O22" s="88">
        <f t="shared" si="0"/>
        <v>30</v>
      </c>
      <c r="P22" s="87" t="s">
        <v>158</v>
      </c>
      <c r="Q22" s="601" t="s">
        <v>139</v>
      </c>
      <c r="R22" s="101"/>
    </row>
    <row r="23" spans="1:18" ht="13.5" customHeight="1" thickTop="1" thickBot="1" x14ac:dyDescent="0.25">
      <c r="A23" s="599"/>
      <c r="B23" s="90" t="s">
        <v>157</v>
      </c>
      <c r="C23" s="102">
        <v>2</v>
      </c>
      <c r="D23" s="102">
        <v>1</v>
      </c>
      <c r="E23" s="102">
        <v>2</v>
      </c>
      <c r="F23" s="102">
        <v>5</v>
      </c>
      <c r="G23" s="102">
        <v>4</v>
      </c>
      <c r="H23" s="102">
        <v>5</v>
      </c>
      <c r="I23" s="102">
        <v>6</v>
      </c>
      <c r="J23" s="102">
        <v>1</v>
      </c>
      <c r="K23" s="102">
        <v>3</v>
      </c>
      <c r="L23" s="102">
        <v>4</v>
      </c>
      <c r="M23" s="102">
        <v>5</v>
      </c>
      <c r="N23" s="102">
        <v>2</v>
      </c>
      <c r="O23" s="88">
        <f t="shared" si="0"/>
        <v>40</v>
      </c>
      <c r="P23" s="87" t="s">
        <v>156</v>
      </c>
      <c r="Q23" s="602"/>
      <c r="R23" s="101"/>
    </row>
    <row r="24" spans="1:18" ht="13.5" customHeight="1" thickTop="1" thickBot="1" x14ac:dyDescent="0.25">
      <c r="A24" s="600"/>
      <c r="B24" s="90" t="s">
        <v>155</v>
      </c>
      <c r="C24" s="60">
        <f>C22+C23</f>
        <v>5</v>
      </c>
      <c r="D24" s="60">
        <f t="shared" ref="D24:M24" si="6">D22+D23</f>
        <v>4</v>
      </c>
      <c r="E24" s="60">
        <f t="shared" si="6"/>
        <v>6</v>
      </c>
      <c r="F24" s="60">
        <f t="shared" si="6"/>
        <v>7</v>
      </c>
      <c r="G24" s="60">
        <f t="shared" si="6"/>
        <v>6</v>
      </c>
      <c r="H24" s="60">
        <f t="shared" si="6"/>
        <v>7</v>
      </c>
      <c r="I24" s="60">
        <f t="shared" si="6"/>
        <v>10</v>
      </c>
      <c r="J24" s="60">
        <f t="shared" si="6"/>
        <v>3</v>
      </c>
      <c r="K24" s="60">
        <f t="shared" si="6"/>
        <v>4</v>
      </c>
      <c r="L24" s="60">
        <f t="shared" si="6"/>
        <v>5</v>
      </c>
      <c r="M24" s="60">
        <f t="shared" si="6"/>
        <v>9</v>
      </c>
      <c r="N24" s="60">
        <f>N22+N23</f>
        <v>4</v>
      </c>
      <c r="O24" s="88">
        <f>SUM(C24:N24)</f>
        <v>70</v>
      </c>
      <c r="P24" s="87" t="s">
        <v>154</v>
      </c>
      <c r="Q24" s="603"/>
      <c r="R24" s="101"/>
    </row>
    <row r="25" spans="1:18" ht="13.5" customHeight="1" thickTop="1" thickBot="1" x14ac:dyDescent="0.25">
      <c r="A25" s="604" t="s">
        <v>77</v>
      </c>
      <c r="B25" s="99" t="s">
        <v>159</v>
      </c>
      <c r="C25" s="100">
        <v>59</v>
      </c>
      <c r="D25" s="100">
        <v>49</v>
      </c>
      <c r="E25" s="100">
        <v>54</v>
      </c>
      <c r="F25" s="100">
        <v>61</v>
      </c>
      <c r="G25" s="100">
        <v>51</v>
      </c>
      <c r="H25" s="100">
        <v>55</v>
      </c>
      <c r="I25" s="100">
        <v>61</v>
      </c>
      <c r="J25" s="100">
        <v>56</v>
      </c>
      <c r="K25" s="100">
        <v>59</v>
      </c>
      <c r="L25" s="100">
        <v>55</v>
      </c>
      <c r="M25" s="100">
        <v>64</v>
      </c>
      <c r="N25" s="100">
        <v>54</v>
      </c>
      <c r="O25" s="97">
        <f t="shared" si="0"/>
        <v>678</v>
      </c>
      <c r="P25" s="96" t="s">
        <v>158</v>
      </c>
      <c r="Q25" s="605" t="s">
        <v>138</v>
      </c>
      <c r="R25" s="101"/>
    </row>
    <row r="26" spans="1:18" ht="13.5" customHeight="1" thickTop="1" thickBot="1" x14ac:dyDescent="0.25">
      <c r="A26" s="593"/>
      <c r="B26" s="99" t="s">
        <v>157</v>
      </c>
      <c r="C26" s="98">
        <v>51</v>
      </c>
      <c r="D26" s="98">
        <v>51</v>
      </c>
      <c r="E26" s="98">
        <v>72</v>
      </c>
      <c r="F26" s="98">
        <v>49</v>
      </c>
      <c r="G26" s="98">
        <v>57</v>
      </c>
      <c r="H26" s="98">
        <v>58</v>
      </c>
      <c r="I26" s="98">
        <v>53</v>
      </c>
      <c r="J26" s="98">
        <v>49</v>
      </c>
      <c r="K26" s="98">
        <v>54</v>
      </c>
      <c r="L26" s="98">
        <v>59</v>
      </c>
      <c r="M26" s="98">
        <v>57</v>
      </c>
      <c r="N26" s="98">
        <v>44</v>
      </c>
      <c r="O26" s="97">
        <f t="shared" si="0"/>
        <v>654</v>
      </c>
      <c r="P26" s="96" t="s">
        <v>156</v>
      </c>
      <c r="Q26" s="596"/>
      <c r="R26" s="101"/>
    </row>
    <row r="27" spans="1:18" ht="13.5" customHeight="1" thickTop="1" thickBot="1" x14ac:dyDescent="0.25">
      <c r="A27" s="594"/>
      <c r="B27" s="95" t="s">
        <v>155</v>
      </c>
      <c r="C27" s="76">
        <f>C25+C26</f>
        <v>110</v>
      </c>
      <c r="D27" s="76">
        <f t="shared" ref="D27:M27" si="7">D25+D26</f>
        <v>100</v>
      </c>
      <c r="E27" s="76">
        <f t="shared" si="7"/>
        <v>126</v>
      </c>
      <c r="F27" s="76">
        <f t="shared" si="7"/>
        <v>110</v>
      </c>
      <c r="G27" s="76">
        <f t="shared" si="7"/>
        <v>108</v>
      </c>
      <c r="H27" s="76">
        <f t="shared" si="7"/>
        <v>113</v>
      </c>
      <c r="I27" s="76">
        <f t="shared" si="7"/>
        <v>114</v>
      </c>
      <c r="J27" s="76">
        <f t="shared" si="7"/>
        <v>105</v>
      </c>
      <c r="K27" s="76">
        <f t="shared" si="7"/>
        <v>113</v>
      </c>
      <c r="L27" s="76">
        <f t="shared" si="7"/>
        <v>114</v>
      </c>
      <c r="M27" s="76">
        <f t="shared" si="7"/>
        <v>121</v>
      </c>
      <c r="N27" s="76">
        <f>N25+N26</f>
        <v>98</v>
      </c>
      <c r="O27" s="97">
        <f>SUM(C27:N27)</f>
        <v>1332</v>
      </c>
      <c r="P27" s="93" t="s">
        <v>154</v>
      </c>
      <c r="Q27" s="597"/>
      <c r="R27" s="101"/>
    </row>
    <row r="28" spans="1:18" ht="13.5" customHeight="1" thickTop="1" thickBot="1" x14ac:dyDescent="0.25">
      <c r="A28" s="598" t="s">
        <v>137</v>
      </c>
      <c r="B28" s="90" t="s">
        <v>159</v>
      </c>
      <c r="C28" s="102">
        <v>16</v>
      </c>
      <c r="D28" s="102">
        <v>17</v>
      </c>
      <c r="E28" s="102">
        <v>20</v>
      </c>
      <c r="F28" s="102">
        <v>21</v>
      </c>
      <c r="G28" s="102">
        <v>24</v>
      </c>
      <c r="H28" s="102">
        <v>19</v>
      </c>
      <c r="I28" s="102">
        <v>29</v>
      </c>
      <c r="J28" s="102">
        <v>33</v>
      </c>
      <c r="K28" s="102">
        <v>23</v>
      </c>
      <c r="L28" s="102">
        <v>27</v>
      </c>
      <c r="M28" s="102">
        <v>18</v>
      </c>
      <c r="N28" s="102">
        <v>19</v>
      </c>
      <c r="O28" s="88">
        <f t="shared" si="0"/>
        <v>266</v>
      </c>
      <c r="P28" s="87" t="s">
        <v>158</v>
      </c>
      <c r="Q28" s="601" t="s">
        <v>136</v>
      </c>
      <c r="R28" s="101"/>
    </row>
    <row r="29" spans="1:18" ht="13.5" customHeight="1" thickTop="1" thickBot="1" x14ac:dyDescent="0.25">
      <c r="A29" s="599"/>
      <c r="B29" s="90" t="s">
        <v>157</v>
      </c>
      <c r="C29" s="102">
        <v>20</v>
      </c>
      <c r="D29" s="102">
        <v>17</v>
      </c>
      <c r="E29" s="102">
        <v>15</v>
      </c>
      <c r="F29" s="102">
        <v>22</v>
      </c>
      <c r="G29" s="102">
        <v>28</v>
      </c>
      <c r="H29" s="102">
        <v>17</v>
      </c>
      <c r="I29" s="102">
        <v>18</v>
      </c>
      <c r="J29" s="102">
        <v>21</v>
      </c>
      <c r="K29" s="102">
        <v>15</v>
      </c>
      <c r="L29" s="102">
        <v>17</v>
      </c>
      <c r="M29" s="102">
        <v>15</v>
      </c>
      <c r="N29" s="102">
        <v>14</v>
      </c>
      <c r="O29" s="88">
        <f t="shared" si="0"/>
        <v>219</v>
      </c>
      <c r="P29" s="87" t="s">
        <v>156</v>
      </c>
      <c r="Q29" s="602"/>
      <c r="R29" s="101"/>
    </row>
    <row r="30" spans="1:18" ht="13.5" customHeight="1" thickTop="1" thickBot="1" x14ac:dyDescent="0.25">
      <c r="A30" s="600"/>
      <c r="B30" s="90" t="s">
        <v>155</v>
      </c>
      <c r="C30" s="60">
        <f>C28+C29</f>
        <v>36</v>
      </c>
      <c r="D30" s="60">
        <f t="shared" ref="D30:N30" si="8">D28+D29</f>
        <v>34</v>
      </c>
      <c r="E30" s="60">
        <f t="shared" si="8"/>
        <v>35</v>
      </c>
      <c r="F30" s="60">
        <f t="shared" si="8"/>
        <v>43</v>
      </c>
      <c r="G30" s="60">
        <f t="shared" si="8"/>
        <v>52</v>
      </c>
      <c r="H30" s="60">
        <f t="shared" si="8"/>
        <v>36</v>
      </c>
      <c r="I30" s="60">
        <f t="shared" si="8"/>
        <v>47</v>
      </c>
      <c r="J30" s="60">
        <f t="shared" si="8"/>
        <v>54</v>
      </c>
      <c r="K30" s="60">
        <f t="shared" si="8"/>
        <v>38</v>
      </c>
      <c r="L30" s="60">
        <f t="shared" si="8"/>
        <v>44</v>
      </c>
      <c r="M30" s="60">
        <f t="shared" si="8"/>
        <v>33</v>
      </c>
      <c r="N30" s="60">
        <f t="shared" si="8"/>
        <v>33</v>
      </c>
      <c r="O30" s="88">
        <f>SUM(C30:N30)</f>
        <v>485</v>
      </c>
      <c r="P30" s="87" t="s">
        <v>154</v>
      </c>
      <c r="Q30" s="603"/>
      <c r="R30" s="101"/>
    </row>
    <row r="31" spans="1:18" ht="13.5" customHeight="1" thickTop="1" thickBot="1" x14ac:dyDescent="0.25">
      <c r="A31" s="604" t="s">
        <v>78</v>
      </c>
      <c r="B31" s="99" t="s">
        <v>159</v>
      </c>
      <c r="C31" s="100">
        <v>5</v>
      </c>
      <c r="D31" s="100">
        <v>4</v>
      </c>
      <c r="E31" s="100">
        <v>6</v>
      </c>
      <c r="F31" s="100">
        <v>3</v>
      </c>
      <c r="G31" s="100">
        <v>9</v>
      </c>
      <c r="H31" s="100">
        <v>9</v>
      </c>
      <c r="I31" s="100">
        <v>4</v>
      </c>
      <c r="J31" s="100">
        <v>5</v>
      </c>
      <c r="K31" s="100">
        <v>9</v>
      </c>
      <c r="L31" s="100">
        <v>4</v>
      </c>
      <c r="M31" s="100">
        <v>2</v>
      </c>
      <c r="N31" s="100">
        <v>8</v>
      </c>
      <c r="O31" s="97">
        <f t="shared" si="0"/>
        <v>68</v>
      </c>
      <c r="P31" s="96" t="s">
        <v>158</v>
      </c>
      <c r="Q31" s="605" t="s">
        <v>160</v>
      </c>
    </row>
    <row r="32" spans="1:18" ht="13.5" customHeight="1" thickTop="1" thickBot="1" x14ac:dyDescent="0.25">
      <c r="A32" s="593"/>
      <c r="B32" s="99" t="s">
        <v>157</v>
      </c>
      <c r="C32" s="98">
        <v>7</v>
      </c>
      <c r="D32" s="98">
        <v>3</v>
      </c>
      <c r="E32" s="98">
        <v>6</v>
      </c>
      <c r="F32" s="98">
        <v>7</v>
      </c>
      <c r="G32" s="98">
        <v>6</v>
      </c>
      <c r="H32" s="98">
        <v>4</v>
      </c>
      <c r="I32" s="98">
        <v>8</v>
      </c>
      <c r="J32" s="98">
        <v>13</v>
      </c>
      <c r="K32" s="98">
        <v>4</v>
      </c>
      <c r="L32" s="98">
        <v>6</v>
      </c>
      <c r="M32" s="98">
        <v>10</v>
      </c>
      <c r="N32" s="98">
        <v>3</v>
      </c>
      <c r="O32" s="97">
        <f t="shared" si="0"/>
        <v>77</v>
      </c>
      <c r="P32" s="96" t="s">
        <v>156</v>
      </c>
      <c r="Q32" s="596"/>
    </row>
    <row r="33" spans="1:17" ht="13.5" customHeight="1" thickTop="1" x14ac:dyDescent="0.2">
      <c r="A33" s="593"/>
      <c r="B33" s="95" t="s">
        <v>155</v>
      </c>
      <c r="C33" s="94">
        <f>C31+C32</f>
        <v>12</v>
      </c>
      <c r="D33" s="94">
        <f t="shared" ref="D33:N33" si="9">D31+D32</f>
        <v>7</v>
      </c>
      <c r="E33" s="94">
        <f t="shared" si="9"/>
        <v>12</v>
      </c>
      <c r="F33" s="94">
        <f t="shared" si="9"/>
        <v>10</v>
      </c>
      <c r="G33" s="94">
        <f t="shared" si="9"/>
        <v>15</v>
      </c>
      <c r="H33" s="94">
        <f t="shared" si="9"/>
        <v>13</v>
      </c>
      <c r="I33" s="94">
        <f t="shared" si="9"/>
        <v>12</v>
      </c>
      <c r="J33" s="94">
        <f t="shared" si="9"/>
        <v>18</v>
      </c>
      <c r="K33" s="94">
        <f t="shared" si="9"/>
        <v>13</v>
      </c>
      <c r="L33" s="94">
        <f t="shared" si="9"/>
        <v>10</v>
      </c>
      <c r="M33" s="94">
        <f t="shared" si="9"/>
        <v>12</v>
      </c>
      <c r="N33" s="94">
        <f t="shared" si="9"/>
        <v>11</v>
      </c>
      <c r="O33" s="216">
        <f>SUM(C33:N33)</f>
        <v>145</v>
      </c>
      <c r="P33" s="93" t="s">
        <v>154</v>
      </c>
      <c r="Q33" s="596"/>
    </row>
    <row r="34" spans="1:17" ht="15" customHeight="1" thickBot="1" x14ac:dyDescent="0.25">
      <c r="A34" s="606" t="s">
        <v>0</v>
      </c>
      <c r="B34" s="92" t="s">
        <v>159</v>
      </c>
      <c r="C34" s="89">
        <f t="shared" ref="C34:N34" si="10">C7+C10+C13+C16+C19+C22+C25+C28+C31</f>
        <v>979</v>
      </c>
      <c r="D34" s="89">
        <f t="shared" si="10"/>
        <v>1007</v>
      </c>
      <c r="E34" s="89">
        <f t="shared" si="10"/>
        <v>1041</v>
      </c>
      <c r="F34" s="89">
        <f t="shared" si="10"/>
        <v>1127</v>
      </c>
      <c r="G34" s="89">
        <f t="shared" si="10"/>
        <v>1088</v>
      </c>
      <c r="H34" s="89">
        <f t="shared" si="10"/>
        <v>1168</v>
      </c>
      <c r="I34" s="89">
        <f t="shared" si="10"/>
        <v>1103</v>
      </c>
      <c r="J34" s="89">
        <f t="shared" si="10"/>
        <v>1184</v>
      </c>
      <c r="K34" s="89">
        <f t="shared" si="10"/>
        <v>1131</v>
      </c>
      <c r="L34" s="89">
        <f t="shared" si="10"/>
        <v>1183</v>
      </c>
      <c r="M34" s="89">
        <f t="shared" si="10"/>
        <v>1191</v>
      </c>
      <c r="N34" s="89">
        <f t="shared" si="10"/>
        <v>1194</v>
      </c>
      <c r="O34" s="89">
        <f>SUM(C34:N34)</f>
        <v>13396</v>
      </c>
      <c r="P34" s="91" t="s">
        <v>158</v>
      </c>
      <c r="Q34" s="609" t="s">
        <v>1</v>
      </c>
    </row>
    <row r="35" spans="1:17" ht="15" customHeight="1" thickTop="1" thickBot="1" x14ac:dyDescent="0.25">
      <c r="A35" s="607"/>
      <c r="B35" s="90" t="s">
        <v>157</v>
      </c>
      <c r="C35" s="89">
        <f t="shared" ref="C35:N35" si="11">C8+C11+C14+C17+C20+C23+C26+C29+C32</f>
        <v>999</v>
      </c>
      <c r="D35" s="89">
        <f t="shared" si="11"/>
        <v>930</v>
      </c>
      <c r="E35" s="89">
        <f t="shared" si="11"/>
        <v>965</v>
      </c>
      <c r="F35" s="89">
        <f t="shared" si="11"/>
        <v>1016</v>
      </c>
      <c r="G35" s="89">
        <f t="shared" si="11"/>
        <v>1141</v>
      </c>
      <c r="H35" s="89">
        <f t="shared" si="11"/>
        <v>1038</v>
      </c>
      <c r="I35" s="89">
        <f t="shared" si="11"/>
        <v>1111</v>
      </c>
      <c r="J35" s="89">
        <f t="shared" si="11"/>
        <v>1120</v>
      </c>
      <c r="K35" s="89">
        <f t="shared" si="11"/>
        <v>1113</v>
      </c>
      <c r="L35" s="89">
        <f t="shared" si="11"/>
        <v>1158</v>
      </c>
      <c r="M35" s="89">
        <f t="shared" si="11"/>
        <v>1207</v>
      </c>
      <c r="N35" s="89">
        <f t="shared" si="11"/>
        <v>1122</v>
      </c>
      <c r="O35" s="88">
        <f>SUM(C35:N35)</f>
        <v>12920</v>
      </c>
      <c r="P35" s="87" t="s">
        <v>156</v>
      </c>
      <c r="Q35" s="610"/>
    </row>
    <row r="36" spans="1:17" ht="15" customHeight="1" thickTop="1" x14ac:dyDescent="0.2">
      <c r="A36" s="608"/>
      <c r="B36" s="86" t="s">
        <v>155</v>
      </c>
      <c r="C36" s="68">
        <f t="shared" ref="C36:N36" si="12">C9+C12+C15+C18+C21+C24+C27+C30+C33</f>
        <v>1978</v>
      </c>
      <c r="D36" s="68">
        <f t="shared" si="12"/>
        <v>1937</v>
      </c>
      <c r="E36" s="68">
        <f t="shared" si="12"/>
        <v>2006</v>
      </c>
      <c r="F36" s="68">
        <f t="shared" si="12"/>
        <v>2143</v>
      </c>
      <c r="G36" s="68">
        <f t="shared" si="12"/>
        <v>2229</v>
      </c>
      <c r="H36" s="68">
        <f t="shared" si="12"/>
        <v>2206</v>
      </c>
      <c r="I36" s="68">
        <f t="shared" si="12"/>
        <v>2214</v>
      </c>
      <c r="J36" s="68">
        <f t="shared" si="12"/>
        <v>2304</v>
      </c>
      <c r="K36" s="68">
        <f t="shared" si="12"/>
        <v>2244</v>
      </c>
      <c r="L36" s="68">
        <f t="shared" si="12"/>
        <v>2341</v>
      </c>
      <c r="M36" s="68">
        <f t="shared" si="12"/>
        <v>2398</v>
      </c>
      <c r="N36" s="68">
        <f t="shared" si="12"/>
        <v>2316</v>
      </c>
      <c r="O36" s="85">
        <f>SUM(C36:N36)</f>
        <v>26316</v>
      </c>
      <c r="P36" s="84" t="s">
        <v>154</v>
      </c>
      <c r="Q36" s="611"/>
    </row>
    <row r="37" spans="1:17" x14ac:dyDescent="0.2">
      <c r="A37" s="54"/>
      <c r="B37" s="54"/>
      <c r="E37" s="54"/>
      <c r="H37" s="54"/>
      <c r="K37" s="54"/>
      <c r="L37" s="54"/>
      <c r="P37" s="54"/>
    </row>
    <row r="38" spans="1:17" x14ac:dyDescent="0.2">
      <c r="A38" s="54"/>
      <c r="B38" s="54"/>
      <c r="E38" s="54"/>
      <c r="H38" s="54"/>
      <c r="K38" s="54"/>
      <c r="L38" s="54"/>
      <c r="P38" s="54"/>
    </row>
    <row r="39" spans="1:17" x14ac:dyDescent="0.2">
      <c r="A39" s="54"/>
      <c r="B39" s="54"/>
      <c r="E39" s="54"/>
      <c r="H39" s="54"/>
      <c r="K39" s="54"/>
      <c r="L39" s="54"/>
      <c r="P39" s="54"/>
    </row>
    <row r="40" spans="1:17" x14ac:dyDescent="0.2">
      <c r="A40" s="54"/>
      <c r="B40" s="54"/>
      <c r="E40" s="54"/>
      <c r="H40" s="54"/>
      <c r="K40" s="54"/>
      <c r="L40" s="54"/>
      <c r="P40" s="54"/>
    </row>
    <row r="41" spans="1:17" x14ac:dyDescent="0.2">
      <c r="A41" s="54"/>
      <c r="B41" s="54"/>
      <c r="E41" s="54"/>
      <c r="H41" s="54"/>
      <c r="K41" s="54"/>
      <c r="L41" s="54"/>
      <c r="P41" s="54"/>
    </row>
    <row r="42" spans="1:17" x14ac:dyDescent="0.2">
      <c r="A42" s="54"/>
      <c r="B42" s="54"/>
      <c r="E42" s="54"/>
      <c r="H42" s="54"/>
      <c r="K42" s="54"/>
      <c r="L42" s="54"/>
      <c r="P42" s="54"/>
    </row>
    <row r="43" spans="1:17" x14ac:dyDescent="0.2">
      <c r="A43" s="54"/>
      <c r="B43" s="54"/>
      <c r="E43" s="54"/>
      <c r="H43" s="54"/>
      <c r="K43" s="54"/>
      <c r="L43" s="54"/>
      <c r="P43" s="54"/>
    </row>
    <row r="44" spans="1:17" x14ac:dyDescent="0.2">
      <c r="A44" s="54"/>
      <c r="B44" s="54"/>
      <c r="E44" s="54"/>
      <c r="H44" s="54"/>
      <c r="K44" s="54"/>
      <c r="L44" s="54"/>
      <c r="P44" s="54"/>
    </row>
    <row r="45" spans="1:17" x14ac:dyDescent="0.2">
      <c r="A45" s="54"/>
      <c r="B45" s="54"/>
      <c r="E45" s="54"/>
      <c r="H45" s="54"/>
      <c r="K45" s="54"/>
      <c r="L45" s="54"/>
      <c r="P45" s="54"/>
    </row>
    <row r="46" spans="1:17" x14ac:dyDescent="0.2">
      <c r="A46" s="54"/>
      <c r="B46" s="54"/>
      <c r="E46" s="54"/>
      <c r="H46" s="54"/>
      <c r="K46" s="54"/>
      <c r="L46" s="54"/>
      <c r="P46" s="54"/>
    </row>
    <row r="47" spans="1:17" x14ac:dyDescent="0.2">
      <c r="A47" s="54"/>
      <c r="B47" s="54"/>
      <c r="E47" s="54"/>
      <c r="H47" s="54"/>
      <c r="K47" s="54"/>
      <c r="L47" s="54"/>
      <c r="P47" s="54"/>
    </row>
    <row r="48" spans="1:17" x14ac:dyDescent="0.2">
      <c r="A48" s="54"/>
      <c r="B48" s="54"/>
      <c r="E48" s="54"/>
      <c r="H48" s="54"/>
      <c r="K48" s="54"/>
      <c r="L48" s="54"/>
      <c r="P48" s="54"/>
    </row>
    <row r="49" spans="1:16" x14ac:dyDescent="0.2">
      <c r="A49" s="54"/>
      <c r="B49" s="54"/>
      <c r="E49" s="54"/>
      <c r="H49" s="54"/>
      <c r="K49" s="54"/>
      <c r="L49" s="54"/>
      <c r="P49" s="54"/>
    </row>
    <row r="50" spans="1:16" x14ac:dyDescent="0.2">
      <c r="A50" s="54"/>
      <c r="B50" s="54"/>
      <c r="E50" s="54"/>
      <c r="H50" s="54"/>
      <c r="K50" s="54"/>
      <c r="L50" s="54"/>
      <c r="P50" s="54"/>
    </row>
    <row r="51" spans="1:16" x14ac:dyDescent="0.2">
      <c r="A51" s="54"/>
      <c r="B51" s="54"/>
      <c r="E51" s="54"/>
      <c r="H51" s="54"/>
      <c r="K51" s="54"/>
      <c r="L51" s="54"/>
      <c r="P51" s="54"/>
    </row>
    <row r="52" spans="1:16" x14ac:dyDescent="0.2">
      <c r="A52" s="54"/>
      <c r="B52" s="54"/>
      <c r="E52" s="54"/>
      <c r="H52" s="54"/>
      <c r="K52" s="54"/>
      <c r="L52" s="54"/>
      <c r="P52" s="54"/>
    </row>
    <row r="53" spans="1:16" x14ac:dyDescent="0.2">
      <c r="A53" s="54"/>
      <c r="B53" s="54"/>
      <c r="E53" s="54"/>
      <c r="H53" s="54"/>
      <c r="K53" s="54"/>
      <c r="L53" s="54"/>
      <c r="P53" s="54"/>
    </row>
    <row r="54" spans="1:16" x14ac:dyDescent="0.2">
      <c r="A54" s="54"/>
      <c r="B54" s="54"/>
      <c r="E54" s="54"/>
      <c r="H54" s="54"/>
      <c r="K54" s="54"/>
      <c r="L54" s="54"/>
      <c r="P54" s="54"/>
    </row>
    <row r="55" spans="1:16" x14ac:dyDescent="0.2">
      <c r="A55" s="54"/>
      <c r="B55" s="54"/>
      <c r="E55" s="54"/>
      <c r="H55" s="54"/>
      <c r="K55" s="54"/>
      <c r="L55" s="54"/>
      <c r="P55" s="54"/>
    </row>
    <row r="56" spans="1:16" x14ac:dyDescent="0.2">
      <c r="A56" s="54"/>
      <c r="B56" s="54"/>
      <c r="E56" s="54"/>
      <c r="H56" s="54"/>
      <c r="K56" s="54"/>
      <c r="L56" s="54"/>
      <c r="P56" s="54"/>
    </row>
    <row r="57" spans="1:16" ht="13.5" thickBot="1" x14ac:dyDescent="0.25">
      <c r="A57" s="54"/>
      <c r="B57" s="54"/>
      <c r="E57" s="54"/>
      <c r="H57" s="54"/>
      <c r="K57" s="54"/>
      <c r="L57" s="54"/>
      <c r="P57" s="54"/>
    </row>
    <row r="58" spans="1:16" ht="13.5" thickTop="1" x14ac:dyDescent="0.2">
      <c r="B58" s="54"/>
      <c r="C58" s="83">
        <v>10</v>
      </c>
      <c r="D58" s="83">
        <v>22</v>
      </c>
      <c r="E58" s="83">
        <v>17</v>
      </c>
      <c r="F58" s="83">
        <v>28</v>
      </c>
      <c r="G58" s="83">
        <v>17</v>
      </c>
      <c r="H58" s="83">
        <v>28</v>
      </c>
      <c r="I58" s="83">
        <v>19</v>
      </c>
      <c r="J58" s="83">
        <v>27</v>
      </c>
      <c r="K58" s="83">
        <v>20</v>
      </c>
      <c r="L58" s="83">
        <v>8</v>
      </c>
      <c r="M58" s="83">
        <v>25</v>
      </c>
      <c r="N58" s="83">
        <v>24</v>
      </c>
      <c r="O58" s="82"/>
      <c r="P58" s="54"/>
    </row>
  </sheetData>
  <mergeCells count="24">
    <mergeCell ref="A28:A30"/>
    <mergeCell ref="Q28:Q30"/>
    <mergeCell ref="A31:A33"/>
    <mergeCell ref="Q31:Q33"/>
    <mergeCell ref="A34:A36"/>
    <mergeCell ref="Q34:Q36"/>
    <mergeCell ref="A19:A21"/>
    <mergeCell ref="Q19:Q21"/>
    <mergeCell ref="A22:A24"/>
    <mergeCell ref="Q22:Q24"/>
    <mergeCell ref="A25:A27"/>
    <mergeCell ref="Q25:Q27"/>
    <mergeCell ref="A10:A12"/>
    <mergeCell ref="Q10:Q12"/>
    <mergeCell ref="A13:A15"/>
    <mergeCell ref="Q13:Q15"/>
    <mergeCell ref="A16:A18"/>
    <mergeCell ref="Q16:Q18"/>
    <mergeCell ref="A1:Q1"/>
    <mergeCell ref="A2:Q2"/>
    <mergeCell ref="A3:Q3"/>
    <mergeCell ref="A4:Q4"/>
    <mergeCell ref="A7:A9"/>
    <mergeCell ref="Q7:Q9"/>
  </mergeCells>
  <printOptions horizontalCentered="1" verticalCentered="1"/>
  <pageMargins left="0.15748031496062992" right="0.15748031496062992" top="0" bottom="0" header="0.51181102362204722" footer="0.51181102362204722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2"/>
  <sheetViews>
    <sheetView rightToLeft="1" view="pageBreakPreview" zoomScaleNormal="100" zoomScaleSheetLayoutView="100" workbookViewId="0">
      <selection activeCell="D10" sqref="D10"/>
    </sheetView>
  </sheetViews>
  <sheetFormatPr defaultColWidth="9.140625" defaultRowHeight="12.75" x14ac:dyDescent="0.2"/>
  <cols>
    <col min="1" max="1" width="19.140625" style="55" customWidth="1"/>
    <col min="2" max="3" width="9.7109375" style="54" customWidth="1"/>
    <col min="4" max="7" width="9.7109375" style="112" customWidth="1"/>
    <col min="8" max="9" width="9.7109375" style="54" customWidth="1"/>
    <col min="10" max="10" width="9.7109375" style="112" customWidth="1"/>
    <col min="11" max="11" width="20" style="55" customWidth="1"/>
    <col min="12" max="12" width="9.140625" style="54"/>
    <col min="13" max="13" width="16.28515625" style="54" customWidth="1"/>
    <col min="14" max="16384" width="9.140625" style="54"/>
  </cols>
  <sheetData>
    <row r="1" spans="1:11" s="65" customFormat="1" ht="18" x14ac:dyDescent="0.2">
      <c r="A1" s="126" t="s">
        <v>544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s="65" customFormat="1" ht="18" x14ac:dyDescent="0.2">
      <c r="A2" s="553">
        <v>2022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</row>
    <row r="3" spans="1:11" s="64" customFormat="1" ht="18" x14ac:dyDescent="0.2">
      <c r="A3" s="554" t="s">
        <v>382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</row>
    <row r="4" spans="1:11" ht="15.75" x14ac:dyDescent="0.2">
      <c r="A4" s="555">
        <v>2022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</row>
    <row r="5" spans="1:11" ht="15.75" x14ac:dyDescent="0.2">
      <c r="A5" s="19" t="s">
        <v>192</v>
      </c>
      <c r="B5" s="63"/>
      <c r="C5" s="63"/>
      <c r="D5" s="62"/>
      <c r="E5" s="62"/>
      <c r="F5" s="62"/>
      <c r="G5" s="62"/>
      <c r="H5" s="63"/>
      <c r="I5" s="63"/>
      <c r="J5" s="62"/>
      <c r="K5" s="51" t="s">
        <v>191</v>
      </c>
    </row>
    <row r="6" spans="1:11" ht="21.75" customHeight="1" thickBot="1" x14ac:dyDescent="0.25">
      <c r="A6" s="565" t="s">
        <v>190</v>
      </c>
      <c r="B6" s="612" t="s">
        <v>131</v>
      </c>
      <c r="C6" s="612"/>
      <c r="D6" s="612"/>
      <c r="E6" s="612" t="s">
        <v>179</v>
      </c>
      <c r="F6" s="612"/>
      <c r="G6" s="612"/>
      <c r="H6" s="586" t="s">
        <v>129</v>
      </c>
      <c r="I6" s="586"/>
      <c r="J6" s="586"/>
      <c r="K6" s="573" t="s">
        <v>189</v>
      </c>
    </row>
    <row r="7" spans="1:11" s="50" customFormat="1" ht="23.25" customHeight="1" thickTop="1" thickBot="1" x14ac:dyDescent="0.25">
      <c r="A7" s="566"/>
      <c r="B7" s="588" t="s">
        <v>148</v>
      </c>
      <c r="C7" s="588" t="s">
        <v>146</v>
      </c>
      <c r="D7" s="580" t="s">
        <v>65</v>
      </c>
      <c r="E7" s="588" t="s">
        <v>148</v>
      </c>
      <c r="F7" s="588" t="s">
        <v>146</v>
      </c>
      <c r="G7" s="580" t="s">
        <v>65</v>
      </c>
      <c r="H7" s="588" t="s">
        <v>148</v>
      </c>
      <c r="I7" s="588" t="s">
        <v>146</v>
      </c>
      <c r="J7" s="580" t="s">
        <v>125</v>
      </c>
      <c r="K7" s="574"/>
    </row>
    <row r="8" spans="1:11" s="57" customFormat="1" ht="23.25" customHeight="1" thickTop="1" x14ac:dyDescent="0.2">
      <c r="A8" s="585"/>
      <c r="B8" s="589"/>
      <c r="C8" s="589"/>
      <c r="D8" s="590"/>
      <c r="E8" s="589"/>
      <c r="F8" s="589"/>
      <c r="G8" s="590"/>
      <c r="H8" s="589"/>
      <c r="I8" s="589"/>
      <c r="J8" s="590" t="s">
        <v>124</v>
      </c>
      <c r="K8" s="587"/>
    </row>
    <row r="9" spans="1:11" s="57" customFormat="1" ht="24.95" customHeight="1" thickBot="1" x14ac:dyDescent="0.25">
      <c r="A9" s="125" t="s">
        <v>188</v>
      </c>
      <c r="B9" s="182">
        <v>19</v>
      </c>
      <c r="C9" s="182">
        <v>16</v>
      </c>
      <c r="D9" s="118">
        <f>B9+C9</f>
        <v>35</v>
      </c>
      <c r="E9" s="245">
        <v>79</v>
      </c>
      <c r="F9" s="245">
        <v>72</v>
      </c>
      <c r="G9" s="118">
        <f t="shared" ref="G9:G16" si="0">E9+F9</f>
        <v>151</v>
      </c>
      <c r="H9" s="118">
        <f>B9+E9</f>
        <v>98</v>
      </c>
      <c r="I9" s="118">
        <f>C9+F9</f>
        <v>88</v>
      </c>
      <c r="J9" s="118">
        <f>H9+I9</f>
        <v>186</v>
      </c>
      <c r="K9" s="123" t="s">
        <v>187</v>
      </c>
    </row>
    <row r="10" spans="1:11" s="57" customFormat="1" ht="24.95" customHeight="1" thickBot="1" x14ac:dyDescent="0.25">
      <c r="A10" s="122" t="s">
        <v>27</v>
      </c>
      <c r="B10" s="168">
        <v>493</v>
      </c>
      <c r="C10" s="168">
        <v>492</v>
      </c>
      <c r="D10" s="115">
        <f t="shared" ref="D10:D17" si="1">B10+C10</f>
        <v>985</v>
      </c>
      <c r="E10" s="398">
        <v>937</v>
      </c>
      <c r="F10" s="398">
        <v>846</v>
      </c>
      <c r="G10" s="115">
        <f t="shared" si="0"/>
        <v>1783</v>
      </c>
      <c r="H10" s="115">
        <f t="shared" ref="H10:H16" si="2">B10+E10</f>
        <v>1430</v>
      </c>
      <c r="I10" s="115">
        <f t="shared" ref="I10:I16" si="3">C10+F10</f>
        <v>1338</v>
      </c>
      <c r="J10" s="115">
        <f t="shared" ref="J10:J16" si="4">H10+I10</f>
        <v>2768</v>
      </c>
      <c r="K10" s="121" t="s">
        <v>27</v>
      </c>
    </row>
    <row r="11" spans="1:11" s="57" customFormat="1" ht="24.95" customHeight="1" thickBot="1" x14ac:dyDescent="0.25">
      <c r="A11" s="120" t="s">
        <v>28</v>
      </c>
      <c r="B11" s="166">
        <v>1138</v>
      </c>
      <c r="C11" s="166">
        <v>1133</v>
      </c>
      <c r="D11" s="118">
        <f t="shared" si="1"/>
        <v>2271</v>
      </c>
      <c r="E11" s="245">
        <v>2582</v>
      </c>
      <c r="F11" s="245">
        <v>2514</v>
      </c>
      <c r="G11" s="118">
        <f t="shared" si="0"/>
        <v>5096</v>
      </c>
      <c r="H11" s="118">
        <f t="shared" si="2"/>
        <v>3720</v>
      </c>
      <c r="I11" s="118">
        <f t="shared" si="3"/>
        <v>3647</v>
      </c>
      <c r="J11" s="118">
        <f t="shared" si="4"/>
        <v>7367</v>
      </c>
      <c r="K11" s="117" t="s">
        <v>28</v>
      </c>
    </row>
    <row r="12" spans="1:11" s="57" customFormat="1" ht="24.95" customHeight="1" thickBot="1" x14ac:dyDescent="0.25">
      <c r="A12" s="122" t="s">
        <v>29</v>
      </c>
      <c r="B12" s="168">
        <v>1031</v>
      </c>
      <c r="C12" s="168">
        <v>1011</v>
      </c>
      <c r="D12" s="115">
        <f t="shared" si="1"/>
        <v>2042</v>
      </c>
      <c r="E12" s="398">
        <v>3538</v>
      </c>
      <c r="F12" s="398">
        <v>3518</v>
      </c>
      <c r="G12" s="115">
        <f t="shared" si="0"/>
        <v>7056</v>
      </c>
      <c r="H12" s="115">
        <f t="shared" si="2"/>
        <v>4569</v>
      </c>
      <c r="I12" s="115">
        <f t="shared" si="3"/>
        <v>4529</v>
      </c>
      <c r="J12" s="115">
        <f t="shared" si="4"/>
        <v>9098</v>
      </c>
      <c r="K12" s="121" t="s">
        <v>29</v>
      </c>
    </row>
    <row r="13" spans="1:11" s="57" customFormat="1" ht="24.95" customHeight="1" thickBot="1" x14ac:dyDescent="0.25">
      <c r="A13" s="120" t="s">
        <v>30</v>
      </c>
      <c r="B13" s="166">
        <v>687</v>
      </c>
      <c r="C13" s="166">
        <v>621</v>
      </c>
      <c r="D13" s="118">
        <f t="shared" si="1"/>
        <v>1308</v>
      </c>
      <c r="E13" s="245">
        <v>2112</v>
      </c>
      <c r="F13" s="245">
        <v>1959</v>
      </c>
      <c r="G13" s="118">
        <f t="shared" si="0"/>
        <v>4071</v>
      </c>
      <c r="H13" s="118">
        <f t="shared" si="2"/>
        <v>2799</v>
      </c>
      <c r="I13" s="118">
        <f t="shared" si="3"/>
        <v>2580</v>
      </c>
      <c r="J13" s="118">
        <f t="shared" si="4"/>
        <v>5379</v>
      </c>
      <c r="K13" s="117" t="s">
        <v>30</v>
      </c>
    </row>
    <row r="14" spans="1:11" s="57" customFormat="1" ht="24.95" customHeight="1" thickBot="1" x14ac:dyDescent="0.25">
      <c r="A14" s="122" t="s">
        <v>31</v>
      </c>
      <c r="B14" s="168">
        <v>255</v>
      </c>
      <c r="C14" s="168">
        <v>221</v>
      </c>
      <c r="D14" s="115">
        <f t="shared" si="1"/>
        <v>476</v>
      </c>
      <c r="E14" s="398">
        <v>481</v>
      </c>
      <c r="F14" s="398">
        <v>450</v>
      </c>
      <c r="G14" s="115">
        <f t="shared" si="0"/>
        <v>931</v>
      </c>
      <c r="H14" s="115">
        <f t="shared" si="2"/>
        <v>736</v>
      </c>
      <c r="I14" s="115">
        <f t="shared" si="3"/>
        <v>671</v>
      </c>
      <c r="J14" s="115">
        <f t="shared" si="4"/>
        <v>1407</v>
      </c>
      <c r="K14" s="121" t="s">
        <v>31</v>
      </c>
    </row>
    <row r="15" spans="1:11" s="57" customFormat="1" ht="24.95" customHeight="1" thickBot="1" x14ac:dyDescent="0.25">
      <c r="A15" s="120" t="s">
        <v>507</v>
      </c>
      <c r="B15" s="166">
        <v>13</v>
      </c>
      <c r="C15" s="166">
        <v>18</v>
      </c>
      <c r="D15" s="118">
        <f t="shared" si="1"/>
        <v>31</v>
      </c>
      <c r="E15" s="245">
        <v>23</v>
      </c>
      <c r="F15" s="245">
        <v>38</v>
      </c>
      <c r="G15" s="118">
        <f t="shared" si="0"/>
        <v>61</v>
      </c>
      <c r="H15" s="118">
        <f t="shared" si="2"/>
        <v>36</v>
      </c>
      <c r="I15" s="118">
        <f t="shared" si="3"/>
        <v>56</v>
      </c>
      <c r="J15" s="118">
        <f t="shared" si="4"/>
        <v>92</v>
      </c>
      <c r="K15" s="117" t="s">
        <v>507</v>
      </c>
    </row>
    <row r="16" spans="1:11" s="57" customFormat="1" ht="24.95" customHeight="1" thickBot="1" x14ac:dyDescent="0.25">
      <c r="A16" s="116" t="s">
        <v>502</v>
      </c>
      <c r="B16" s="518">
        <v>1</v>
      </c>
      <c r="C16" s="519">
        <v>0</v>
      </c>
      <c r="D16" s="235">
        <f t="shared" si="1"/>
        <v>1</v>
      </c>
      <c r="E16" s="399">
        <v>2</v>
      </c>
      <c r="F16" s="399">
        <v>3</v>
      </c>
      <c r="G16" s="235">
        <f t="shared" si="0"/>
        <v>5</v>
      </c>
      <c r="H16" s="235">
        <f t="shared" si="2"/>
        <v>3</v>
      </c>
      <c r="I16" s="235">
        <f t="shared" si="3"/>
        <v>3</v>
      </c>
      <c r="J16" s="235">
        <f t="shared" si="4"/>
        <v>6</v>
      </c>
      <c r="K16" s="114" t="s">
        <v>502</v>
      </c>
    </row>
    <row r="17" spans="1:11" s="57" customFormat="1" ht="24.95" customHeight="1" thickTop="1" x14ac:dyDescent="0.2">
      <c r="A17" s="511" t="s">
        <v>32</v>
      </c>
      <c r="B17" s="510">
        <v>0</v>
      </c>
      <c r="C17" s="510">
        <v>0</v>
      </c>
      <c r="D17" s="512">
        <f t="shared" si="1"/>
        <v>0</v>
      </c>
      <c r="E17" s="513">
        <v>5</v>
      </c>
      <c r="F17" s="513">
        <v>8</v>
      </c>
      <c r="G17" s="512">
        <f t="shared" ref="G17" si="5">E17+F17</f>
        <v>13</v>
      </c>
      <c r="H17" s="512">
        <f t="shared" ref="H17" si="6">B17+E17</f>
        <v>5</v>
      </c>
      <c r="I17" s="512">
        <f t="shared" ref="I17" si="7">C17+F17</f>
        <v>8</v>
      </c>
      <c r="J17" s="512">
        <f t="shared" ref="J17" si="8">H17+I17</f>
        <v>13</v>
      </c>
      <c r="K17" s="514" t="s">
        <v>33</v>
      </c>
    </row>
    <row r="18" spans="1:11" s="57" customFormat="1" ht="30" customHeight="1" x14ac:dyDescent="0.2">
      <c r="A18" s="515" t="s">
        <v>0</v>
      </c>
      <c r="B18" s="516">
        <f t="shared" ref="B18:I18" si="9">SUM(B9:B16)</f>
        <v>3637</v>
      </c>
      <c r="C18" s="516">
        <f t="shared" si="9"/>
        <v>3512</v>
      </c>
      <c r="D18" s="68">
        <f t="shared" si="9"/>
        <v>7149</v>
      </c>
      <c r="E18" s="68">
        <f t="shared" si="9"/>
        <v>9754</v>
      </c>
      <c r="F18" s="68">
        <f t="shared" si="9"/>
        <v>9400</v>
      </c>
      <c r="G18" s="204">
        <f t="shared" si="9"/>
        <v>19154</v>
      </c>
      <c r="H18" s="204">
        <f t="shared" si="9"/>
        <v>13391</v>
      </c>
      <c r="I18" s="204">
        <f t="shared" si="9"/>
        <v>12912</v>
      </c>
      <c r="J18" s="204">
        <f>SUM(J9:J17)</f>
        <v>26316</v>
      </c>
      <c r="K18" s="517" t="s">
        <v>1</v>
      </c>
    </row>
    <row r="19" spans="1:11" ht="24" customHeight="1" x14ac:dyDescent="0.2">
      <c r="A19" s="66"/>
      <c r="K19" s="66"/>
    </row>
    <row r="20" spans="1:11" ht="24" customHeight="1" x14ac:dyDescent="0.2">
      <c r="A20" s="66"/>
      <c r="J20" s="54"/>
      <c r="K20" s="54"/>
    </row>
    <row r="21" spans="1:11" ht="24" customHeight="1" x14ac:dyDescent="0.2">
      <c r="F21" s="54"/>
      <c r="G21" s="54"/>
      <c r="J21" s="54"/>
      <c r="K21" s="54"/>
    </row>
    <row r="22" spans="1:11" ht="24" customHeight="1" x14ac:dyDescent="0.2">
      <c r="A22" s="50"/>
      <c r="B22" s="50"/>
      <c r="C22" s="50"/>
      <c r="D22" s="50"/>
      <c r="E22" s="50"/>
      <c r="F22" s="50"/>
      <c r="G22" s="50"/>
      <c r="J22" s="54"/>
      <c r="K22" s="54"/>
    </row>
    <row r="23" spans="1:11" ht="24" customHeight="1" x14ac:dyDescent="0.2">
      <c r="A23" s="54" t="s">
        <v>181</v>
      </c>
      <c r="B23" s="54" t="s">
        <v>180</v>
      </c>
      <c r="C23" s="54" t="s">
        <v>179</v>
      </c>
      <c r="D23" s="54"/>
      <c r="E23" s="54"/>
      <c r="F23" s="57"/>
      <c r="G23" s="57"/>
      <c r="J23" s="54"/>
      <c r="K23" s="54"/>
    </row>
    <row r="24" spans="1:11" ht="29.25" customHeight="1" x14ac:dyDescent="0.2">
      <c r="A24" s="113" t="s">
        <v>178</v>
      </c>
      <c r="B24" s="57">
        <f>D9</f>
        <v>35</v>
      </c>
      <c r="C24" s="57">
        <f t="shared" ref="C24:C31" si="10">G9</f>
        <v>151</v>
      </c>
      <c r="D24" s="57"/>
      <c r="E24" s="57"/>
      <c r="F24" s="57"/>
      <c r="G24" s="57"/>
      <c r="J24" s="54"/>
      <c r="K24" s="54"/>
    </row>
    <row r="25" spans="1:11" x14ac:dyDescent="0.2">
      <c r="A25" s="57" t="str">
        <f t="shared" ref="A25:A31" si="11">A10</f>
        <v>20 - 24</v>
      </c>
      <c r="B25" s="57">
        <f>D10</f>
        <v>985</v>
      </c>
      <c r="C25" s="57">
        <f t="shared" si="10"/>
        <v>1783</v>
      </c>
      <c r="D25" s="57"/>
      <c r="E25" s="57"/>
      <c r="F25" s="57"/>
      <c r="G25" s="57"/>
      <c r="J25" s="54"/>
      <c r="K25" s="54"/>
    </row>
    <row r="26" spans="1:11" x14ac:dyDescent="0.2">
      <c r="A26" s="57" t="str">
        <f t="shared" si="11"/>
        <v>25 - 29</v>
      </c>
      <c r="B26" s="57">
        <f t="shared" ref="B26:B31" si="12">D11</f>
        <v>2271</v>
      </c>
      <c r="C26" s="57">
        <f t="shared" si="10"/>
        <v>5096</v>
      </c>
      <c r="D26" s="57"/>
      <c r="E26" s="57"/>
      <c r="F26" s="57"/>
      <c r="G26" s="57"/>
      <c r="J26" s="54"/>
      <c r="K26" s="54"/>
    </row>
    <row r="27" spans="1:11" x14ac:dyDescent="0.2">
      <c r="A27" s="57" t="str">
        <f t="shared" si="11"/>
        <v>30 - 34</v>
      </c>
      <c r="B27" s="57">
        <f>D12</f>
        <v>2042</v>
      </c>
      <c r="C27" s="57">
        <f t="shared" si="10"/>
        <v>7056</v>
      </c>
      <c r="D27" s="57"/>
      <c r="E27" s="57"/>
      <c r="F27" s="57"/>
      <c r="G27" s="57"/>
      <c r="J27" s="54"/>
      <c r="K27" s="54"/>
    </row>
    <row r="28" spans="1:11" x14ac:dyDescent="0.2">
      <c r="A28" s="57" t="str">
        <f t="shared" si="11"/>
        <v>35 - 39</v>
      </c>
      <c r="B28" s="57">
        <f t="shared" si="12"/>
        <v>1308</v>
      </c>
      <c r="C28" s="57">
        <f t="shared" si="10"/>
        <v>4071</v>
      </c>
      <c r="D28" s="57"/>
      <c r="E28" s="57"/>
      <c r="F28" s="57"/>
      <c r="G28" s="57"/>
      <c r="J28" s="54"/>
      <c r="K28" s="54"/>
    </row>
    <row r="29" spans="1:11" x14ac:dyDescent="0.2">
      <c r="A29" s="57" t="str">
        <f t="shared" si="11"/>
        <v>40 - 44</v>
      </c>
      <c r="B29" s="57">
        <f t="shared" si="12"/>
        <v>476</v>
      </c>
      <c r="C29" s="57">
        <f t="shared" si="10"/>
        <v>931</v>
      </c>
      <c r="D29" s="57"/>
      <c r="E29" s="57"/>
      <c r="F29" s="57"/>
      <c r="G29" s="57"/>
      <c r="J29" s="54"/>
      <c r="K29" s="54"/>
    </row>
    <row r="30" spans="1:11" x14ac:dyDescent="0.2">
      <c r="A30" s="57" t="str">
        <f t="shared" si="11"/>
        <v>45 - 49</v>
      </c>
      <c r="B30" s="57">
        <f t="shared" si="12"/>
        <v>31</v>
      </c>
      <c r="C30" s="57">
        <f t="shared" si="10"/>
        <v>61</v>
      </c>
      <c r="D30" s="57"/>
      <c r="E30" s="57"/>
      <c r="F30" s="57"/>
      <c r="G30" s="57"/>
      <c r="J30" s="54"/>
      <c r="K30" s="54"/>
    </row>
    <row r="31" spans="1:11" x14ac:dyDescent="0.2">
      <c r="A31" s="57" t="str">
        <f t="shared" si="11"/>
        <v>50 +</v>
      </c>
      <c r="B31" s="57">
        <f t="shared" si="12"/>
        <v>1</v>
      </c>
      <c r="C31" s="57">
        <f t="shared" si="10"/>
        <v>5</v>
      </c>
      <c r="D31" s="57"/>
      <c r="E31" s="57"/>
      <c r="F31" s="57"/>
      <c r="G31" s="57"/>
      <c r="J31" s="54"/>
      <c r="K31" s="54"/>
    </row>
    <row r="32" spans="1:11" x14ac:dyDescent="0.2">
      <c r="A32" s="57" t="s">
        <v>2</v>
      </c>
      <c r="B32" s="57">
        <f>SUM(B24:B31)</f>
        <v>7149</v>
      </c>
      <c r="C32" s="57">
        <f>G18</f>
        <v>19154</v>
      </c>
      <c r="D32" s="57">
        <f>SUM(B32:C32)</f>
        <v>26303</v>
      </c>
      <c r="E32" s="57"/>
      <c r="F32" s="57"/>
      <c r="G32" s="57"/>
      <c r="J32" s="54"/>
      <c r="K32" s="54"/>
    </row>
  </sheetData>
  <mergeCells count="17">
    <mergeCell ref="J7:J8"/>
    <mergeCell ref="G7:G8"/>
    <mergeCell ref="A2:K2"/>
    <mergeCell ref="A3:K3"/>
    <mergeCell ref="A4:K4"/>
    <mergeCell ref="A6:A8"/>
    <mergeCell ref="B6:D6"/>
    <mergeCell ref="E6:G6"/>
    <mergeCell ref="H6:J6"/>
    <mergeCell ref="K6:K8"/>
    <mergeCell ref="B7:B8"/>
    <mergeCell ref="C7:C8"/>
    <mergeCell ref="D7:D8"/>
    <mergeCell ref="E7:E8"/>
    <mergeCell ref="F7:F8"/>
    <mergeCell ref="H7:H8"/>
    <mergeCell ref="I7:I8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8"/>
  <sheetViews>
    <sheetView rightToLeft="1" view="pageBreakPreview" zoomScaleNormal="100" zoomScaleSheetLayoutView="100" workbookViewId="0">
      <selection activeCell="O11" sqref="O11"/>
    </sheetView>
  </sheetViews>
  <sheetFormatPr defaultColWidth="9.140625" defaultRowHeight="12.75" x14ac:dyDescent="0.2"/>
  <cols>
    <col min="1" max="1" width="20.85546875" style="55" customWidth="1"/>
    <col min="2" max="4" width="7.7109375" style="54" customWidth="1"/>
    <col min="5" max="6" width="7.7109375" style="56" customWidth="1"/>
    <col min="7" max="9" width="7.7109375" style="54" customWidth="1"/>
    <col min="10" max="11" width="7.7109375" style="56" customWidth="1"/>
    <col min="12" max="15" width="7.7109375" style="54" customWidth="1"/>
    <col min="16" max="16" width="7.7109375" style="56" customWidth="1"/>
    <col min="17" max="17" width="21.85546875" style="55" customWidth="1"/>
    <col min="18" max="16384" width="9.140625" style="54"/>
  </cols>
  <sheetData>
    <row r="1" spans="1:17" s="65" customFormat="1" ht="22.5" customHeight="1" x14ac:dyDescent="0.2">
      <c r="A1" s="552" t="s">
        <v>196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</row>
    <row r="2" spans="1:17" s="65" customFormat="1" ht="18" x14ac:dyDescent="0.2">
      <c r="A2" s="553">
        <v>2022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</row>
    <row r="3" spans="1:17" s="64" customFormat="1" ht="18" x14ac:dyDescent="0.2">
      <c r="A3" s="554" t="s">
        <v>195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</row>
    <row r="4" spans="1:17" ht="15.75" x14ac:dyDescent="0.2">
      <c r="A4" s="555">
        <v>2022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</row>
    <row r="5" spans="1:17" ht="15.75" x14ac:dyDescent="0.2">
      <c r="A5" s="19" t="s">
        <v>548</v>
      </c>
      <c r="B5" s="63"/>
      <c r="C5" s="63"/>
      <c r="D5" s="63"/>
      <c r="E5" s="62"/>
      <c r="F5" s="62"/>
      <c r="G5" s="63"/>
      <c r="H5" s="63"/>
      <c r="I5" s="63"/>
      <c r="J5" s="62"/>
      <c r="K5" s="62"/>
      <c r="L5" s="63"/>
      <c r="M5" s="63"/>
      <c r="N5" s="63"/>
      <c r="O5" s="63"/>
      <c r="P5" s="62"/>
      <c r="Q5" s="51" t="s">
        <v>549</v>
      </c>
    </row>
    <row r="6" spans="1:17" ht="21.75" customHeight="1" thickBot="1" x14ac:dyDescent="0.25">
      <c r="A6" s="565" t="s">
        <v>194</v>
      </c>
      <c r="B6" s="568" t="s">
        <v>131</v>
      </c>
      <c r="C6" s="569"/>
      <c r="D6" s="569"/>
      <c r="E6" s="569"/>
      <c r="F6" s="570"/>
      <c r="G6" s="568" t="s">
        <v>130</v>
      </c>
      <c r="H6" s="569"/>
      <c r="I6" s="569"/>
      <c r="J6" s="569"/>
      <c r="K6" s="570"/>
      <c r="L6" s="586" t="s">
        <v>129</v>
      </c>
      <c r="M6" s="586"/>
      <c r="N6" s="586"/>
      <c r="O6" s="586"/>
      <c r="P6" s="586"/>
      <c r="Q6" s="573" t="s">
        <v>193</v>
      </c>
    </row>
    <row r="7" spans="1:17" s="50" customFormat="1" ht="23.25" customHeight="1" thickTop="1" thickBot="1" x14ac:dyDescent="0.25">
      <c r="A7" s="566"/>
      <c r="B7" s="588" t="s">
        <v>148</v>
      </c>
      <c r="C7" s="588" t="s">
        <v>146</v>
      </c>
      <c r="D7" s="550" t="s">
        <v>562</v>
      </c>
      <c r="E7" s="580" t="s">
        <v>65</v>
      </c>
      <c r="F7" s="582" t="s">
        <v>127</v>
      </c>
      <c r="G7" s="588" t="s">
        <v>148</v>
      </c>
      <c r="H7" s="588" t="s">
        <v>146</v>
      </c>
      <c r="I7" s="550" t="s">
        <v>562</v>
      </c>
      <c r="J7" s="580" t="s">
        <v>65</v>
      </c>
      <c r="K7" s="582" t="s">
        <v>127</v>
      </c>
      <c r="L7" s="588" t="s">
        <v>148</v>
      </c>
      <c r="M7" s="578" t="s">
        <v>147</v>
      </c>
      <c r="N7" s="588" t="s">
        <v>146</v>
      </c>
      <c r="O7" s="578" t="s">
        <v>145</v>
      </c>
      <c r="P7" s="580" t="s">
        <v>125</v>
      </c>
      <c r="Q7" s="574"/>
    </row>
    <row r="8" spans="1:17" s="57" customFormat="1" ht="30.75" customHeight="1" thickTop="1" x14ac:dyDescent="0.2">
      <c r="A8" s="585"/>
      <c r="B8" s="589"/>
      <c r="C8" s="589"/>
      <c r="D8" s="523" t="s">
        <v>563</v>
      </c>
      <c r="E8" s="590"/>
      <c r="F8" s="591"/>
      <c r="G8" s="589"/>
      <c r="H8" s="589"/>
      <c r="I8" s="523" t="s">
        <v>563</v>
      </c>
      <c r="J8" s="590"/>
      <c r="K8" s="591"/>
      <c r="L8" s="589"/>
      <c r="M8" s="584"/>
      <c r="N8" s="589"/>
      <c r="O8" s="584"/>
      <c r="P8" s="590" t="s">
        <v>124</v>
      </c>
      <c r="Q8" s="587"/>
    </row>
    <row r="9" spans="1:17" s="57" customFormat="1" ht="24.95" customHeight="1" thickBot="1" x14ac:dyDescent="0.25">
      <c r="A9" s="81" t="s">
        <v>69</v>
      </c>
      <c r="B9" s="720">
        <v>230</v>
      </c>
      <c r="C9" s="720">
        <v>185</v>
      </c>
      <c r="D9" s="719">
        <v>0</v>
      </c>
      <c r="E9" s="79">
        <f>B9+C9+D9</f>
        <v>415</v>
      </c>
      <c r="F9" s="80">
        <f>E9/$E$18*100</f>
        <v>43.915343915343911</v>
      </c>
      <c r="G9" s="416">
        <v>1141</v>
      </c>
      <c r="H9" s="416">
        <v>330</v>
      </c>
      <c r="I9" s="719">
        <v>1</v>
      </c>
      <c r="J9" s="79">
        <f>G9+H9+I9</f>
        <v>1472</v>
      </c>
      <c r="K9" s="80">
        <f t="shared" ref="K9:K17" si="0">J9/$J$18*100</f>
        <v>79.696805630752579</v>
      </c>
      <c r="L9" s="719">
        <f>B9+G9</f>
        <v>1371</v>
      </c>
      <c r="M9" s="80">
        <f>L9/$L$18*100</f>
        <v>70.633693972179287</v>
      </c>
      <c r="N9" s="719">
        <f>C9+H9</f>
        <v>515</v>
      </c>
      <c r="O9" s="80">
        <f>N9/$N$18*100</f>
        <v>60.588235294117645</v>
      </c>
      <c r="P9" s="79">
        <f>J9+E9</f>
        <v>1887</v>
      </c>
      <c r="Q9" s="16" t="s">
        <v>144</v>
      </c>
    </row>
    <row r="10" spans="1:17" s="57" customFormat="1" ht="24.95" customHeight="1" thickTop="1" thickBot="1" x14ac:dyDescent="0.25">
      <c r="A10" s="75" t="s">
        <v>36</v>
      </c>
      <c r="B10" s="128">
        <v>128</v>
      </c>
      <c r="C10" s="128">
        <v>113</v>
      </c>
      <c r="D10" s="721">
        <v>0</v>
      </c>
      <c r="E10" s="60">
        <f t="shared" ref="E10:E17" si="1">B10+C10+D10</f>
        <v>241</v>
      </c>
      <c r="F10" s="74">
        <f t="shared" ref="F10:F17" si="2">E10/$E$18*100</f>
        <v>25.502645502645503</v>
      </c>
      <c r="G10" s="400">
        <v>161</v>
      </c>
      <c r="H10" s="400">
        <v>51</v>
      </c>
      <c r="I10" s="721">
        <v>0</v>
      </c>
      <c r="J10" s="60">
        <f t="shared" ref="J10:J17" si="3">G10+H10+I10</f>
        <v>212</v>
      </c>
      <c r="K10" s="74">
        <f t="shared" si="0"/>
        <v>11.478072550081214</v>
      </c>
      <c r="L10" s="721">
        <f t="shared" ref="L10:L17" si="4">B10+G10</f>
        <v>289</v>
      </c>
      <c r="M10" s="74">
        <f t="shared" ref="M10:M16" si="5">L10/$L$18*100</f>
        <v>14.889232354456466</v>
      </c>
      <c r="N10" s="721">
        <f t="shared" ref="N10:N17" si="6">C10+H10</f>
        <v>164</v>
      </c>
      <c r="O10" s="74">
        <f t="shared" ref="O10:O17" si="7">N10/$N$18*100</f>
        <v>19.294117647058822</v>
      </c>
      <c r="P10" s="60">
        <f t="shared" ref="P10:P17" si="8">J10+E10</f>
        <v>453</v>
      </c>
      <c r="Q10" s="17" t="s">
        <v>143</v>
      </c>
    </row>
    <row r="11" spans="1:17" s="57" customFormat="1" ht="24.95" customHeight="1" thickTop="1" thickBot="1" x14ac:dyDescent="0.25">
      <c r="A11" s="78" t="s">
        <v>37</v>
      </c>
      <c r="B11" s="129">
        <v>15</v>
      </c>
      <c r="C11" s="129">
        <v>10</v>
      </c>
      <c r="D11" s="722">
        <v>0</v>
      </c>
      <c r="E11" s="76">
        <f t="shared" si="1"/>
        <v>25</v>
      </c>
      <c r="F11" s="77">
        <f t="shared" si="2"/>
        <v>2.6455026455026456</v>
      </c>
      <c r="G11" s="401">
        <v>47</v>
      </c>
      <c r="H11" s="401">
        <v>24</v>
      </c>
      <c r="I11" s="722">
        <v>0</v>
      </c>
      <c r="J11" s="76">
        <f t="shared" si="3"/>
        <v>71</v>
      </c>
      <c r="K11" s="77">
        <f t="shared" si="0"/>
        <v>3.8440714672441798</v>
      </c>
      <c r="L11" s="722">
        <f t="shared" si="4"/>
        <v>62</v>
      </c>
      <c r="M11" s="77">
        <f t="shared" si="5"/>
        <v>3.1942297784647091</v>
      </c>
      <c r="N11" s="722">
        <f t="shared" si="6"/>
        <v>34</v>
      </c>
      <c r="O11" s="77">
        <f t="shared" si="7"/>
        <v>4</v>
      </c>
      <c r="P11" s="76">
        <f t="shared" si="8"/>
        <v>96</v>
      </c>
      <c r="Q11" s="16" t="s">
        <v>142</v>
      </c>
    </row>
    <row r="12" spans="1:17" s="57" customFormat="1" ht="24.95" customHeight="1" thickTop="1" thickBot="1" x14ac:dyDescent="0.25">
      <c r="A12" s="75" t="s">
        <v>73</v>
      </c>
      <c r="B12" s="128">
        <v>18</v>
      </c>
      <c r="C12" s="128">
        <v>16</v>
      </c>
      <c r="D12" s="721">
        <v>0</v>
      </c>
      <c r="E12" s="60">
        <f t="shared" si="1"/>
        <v>34</v>
      </c>
      <c r="F12" s="74">
        <f t="shared" si="2"/>
        <v>3.5978835978835977</v>
      </c>
      <c r="G12" s="400">
        <v>23</v>
      </c>
      <c r="H12" s="400">
        <v>8</v>
      </c>
      <c r="I12" s="721">
        <v>0</v>
      </c>
      <c r="J12" s="60">
        <f t="shared" si="3"/>
        <v>31</v>
      </c>
      <c r="K12" s="74">
        <f t="shared" si="0"/>
        <v>1.6783974011911209</v>
      </c>
      <c r="L12" s="721">
        <f t="shared" si="4"/>
        <v>41</v>
      </c>
      <c r="M12" s="74">
        <f t="shared" si="5"/>
        <v>2.1123132405976301</v>
      </c>
      <c r="N12" s="721">
        <f t="shared" si="6"/>
        <v>24</v>
      </c>
      <c r="O12" s="74">
        <f t="shared" si="7"/>
        <v>2.8235294117647061</v>
      </c>
      <c r="P12" s="60">
        <f t="shared" si="8"/>
        <v>65</v>
      </c>
      <c r="Q12" s="17" t="s">
        <v>141</v>
      </c>
    </row>
    <row r="13" spans="1:17" s="57" customFormat="1" ht="24.95" customHeight="1" thickTop="1" thickBot="1" x14ac:dyDescent="0.25">
      <c r="A13" s="78" t="s">
        <v>38</v>
      </c>
      <c r="B13" s="129">
        <v>19</v>
      </c>
      <c r="C13" s="129">
        <v>12</v>
      </c>
      <c r="D13" s="722">
        <v>0</v>
      </c>
      <c r="E13" s="76">
        <f t="shared" si="1"/>
        <v>31</v>
      </c>
      <c r="F13" s="77">
        <f t="shared" si="2"/>
        <v>3.28042328042328</v>
      </c>
      <c r="G13" s="401">
        <v>26</v>
      </c>
      <c r="H13" s="401">
        <v>6</v>
      </c>
      <c r="I13" s="722">
        <v>0</v>
      </c>
      <c r="J13" s="76">
        <f t="shared" si="3"/>
        <v>32</v>
      </c>
      <c r="K13" s="77">
        <f t="shared" si="0"/>
        <v>1.7325392528424473</v>
      </c>
      <c r="L13" s="722">
        <f t="shared" si="4"/>
        <v>45</v>
      </c>
      <c r="M13" s="77">
        <f t="shared" si="5"/>
        <v>2.3183925811437405</v>
      </c>
      <c r="N13" s="722">
        <f t="shared" si="6"/>
        <v>18</v>
      </c>
      <c r="O13" s="77">
        <f t="shared" si="7"/>
        <v>2.1176470588235294</v>
      </c>
      <c r="P13" s="76">
        <f t="shared" si="8"/>
        <v>63</v>
      </c>
      <c r="Q13" s="16" t="s">
        <v>140</v>
      </c>
    </row>
    <row r="14" spans="1:17" s="57" customFormat="1" ht="24.95" customHeight="1" thickTop="1" thickBot="1" x14ac:dyDescent="0.25">
      <c r="A14" s="75" t="s">
        <v>39</v>
      </c>
      <c r="B14" s="128">
        <v>2</v>
      </c>
      <c r="C14" s="128">
        <v>3</v>
      </c>
      <c r="D14" s="721">
        <v>0</v>
      </c>
      <c r="E14" s="60">
        <f t="shared" si="1"/>
        <v>5</v>
      </c>
      <c r="F14" s="74">
        <f t="shared" si="2"/>
        <v>0.52910052910052907</v>
      </c>
      <c r="G14" s="400">
        <v>3</v>
      </c>
      <c r="H14" s="400">
        <v>2</v>
      </c>
      <c r="I14" s="721">
        <v>0</v>
      </c>
      <c r="J14" s="60">
        <f t="shared" si="3"/>
        <v>5</v>
      </c>
      <c r="K14" s="74">
        <f t="shared" si="0"/>
        <v>0.27070925825663239</v>
      </c>
      <c r="L14" s="721">
        <f t="shared" si="4"/>
        <v>5</v>
      </c>
      <c r="M14" s="74">
        <f t="shared" si="5"/>
        <v>0.25759917568263779</v>
      </c>
      <c r="N14" s="721">
        <f t="shared" si="6"/>
        <v>5</v>
      </c>
      <c r="O14" s="74">
        <f t="shared" si="7"/>
        <v>0.58823529411764708</v>
      </c>
      <c r="P14" s="60">
        <f t="shared" si="8"/>
        <v>10</v>
      </c>
      <c r="Q14" s="17" t="s">
        <v>139</v>
      </c>
    </row>
    <row r="15" spans="1:17" s="57" customFormat="1" ht="24.95" customHeight="1" thickTop="1" thickBot="1" x14ac:dyDescent="0.25">
      <c r="A15" s="78" t="s">
        <v>77</v>
      </c>
      <c r="B15" s="129">
        <v>14</v>
      </c>
      <c r="C15" s="129">
        <v>7</v>
      </c>
      <c r="D15" s="722">
        <v>0</v>
      </c>
      <c r="E15" s="76">
        <f t="shared" si="1"/>
        <v>21</v>
      </c>
      <c r="F15" s="77">
        <f t="shared" si="2"/>
        <v>2.2222222222222223</v>
      </c>
      <c r="G15" s="401">
        <v>4</v>
      </c>
      <c r="H15" s="401">
        <v>4</v>
      </c>
      <c r="I15" s="722">
        <v>0</v>
      </c>
      <c r="J15" s="76">
        <f t="shared" si="3"/>
        <v>8</v>
      </c>
      <c r="K15" s="77">
        <f t="shared" si="0"/>
        <v>0.43313481321061181</v>
      </c>
      <c r="L15" s="722">
        <f t="shared" si="4"/>
        <v>18</v>
      </c>
      <c r="M15" s="77">
        <f t="shared" si="5"/>
        <v>0.92735703245749612</v>
      </c>
      <c r="N15" s="722">
        <f t="shared" si="6"/>
        <v>11</v>
      </c>
      <c r="O15" s="77">
        <f t="shared" si="7"/>
        <v>1.2941176470588236</v>
      </c>
      <c r="P15" s="76">
        <f t="shared" si="8"/>
        <v>29</v>
      </c>
      <c r="Q15" s="16" t="s">
        <v>138</v>
      </c>
    </row>
    <row r="16" spans="1:17" s="57" customFormat="1" ht="24.95" customHeight="1" thickTop="1" thickBot="1" x14ac:dyDescent="0.25">
      <c r="A16" s="75" t="s">
        <v>137</v>
      </c>
      <c r="B16" s="128">
        <v>14</v>
      </c>
      <c r="C16" s="128">
        <v>13</v>
      </c>
      <c r="D16" s="721">
        <v>0</v>
      </c>
      <c r="E16" s="60">
        <f t="shared" si="1"/>
        <v>27</v>
      </c>
      <c r="F16" s="74">
        <f t="shared" si="2"/>
        <v>2.8571428571428572</v>
      </c>
      <c r="G16" s="400">
        <v>13</v>
      </c>
      <c r="H16" s="400">
        <v>2</v>
      </c>
      <c r="I16" s="721">
        <v>0</v>
      </c>
      <c r="J16" s="60">
        <f t="shared" si="3"/>
        <v>15</v>
      </c>
      <c r="K16" s="74">
        <f t="shared" si="0"/>
        <v>0.81212777476989717</v>
      </c>
      <c r="L16" s="721">
        <f t="shared" si="4"/>
        <v>27</v>
      </c>
      <c r="M16" s="74">
        <f t="shared" si="5"/>
        <v>1.3910355486862442</v>
      </c>
      <c r="N16" s="721">
        <f t="shared" si="6"/>
        <v>15</v>
      </c>
      <c r="O16" s="74">
        <f t="shared" si="7"/>
        <v>1.7647058823529411</v>
      </c>
      <c r="P16" s="60">
        <f t="shared" si="8"/>
        <v>42</v>
      </c>
      <c r="Q16" s="17" t="s">
        <v>136</v>
      </c>
    </row>
    <row r="17" spans="1:17" s="57" customFormat="1" ht="24.95" customHeight="1" thickTop="1" x14ac:dyDescent="0.2">
      <c r="A17" s="73" t="s">
        <v>78</v>
      </c>
      <c r="B17" s="725">
        <v>82</v>
      </c>
      <c r="C17" s="725">
        <v>64</v>
      </c>
      <c r="D17" s="723">
        <v>0</v>
      </c>
      <c r="E17" s="71">
        <f t="shared" si="1"/>
        <v>146</v>
      </c>
      <c r="F17" s="72">
        <f t="shared" si="2"/>
        <v>15.449735449735449</v>
      </c>
      <c r="G17" s="724">
        <v>1</v>
      </c>
      <c r="H17" s="724">
        <v>0</v>
      </c>
      <c r="I17" s="723">
        <v>0</v>
      </c>
      <c r="J17" s="71">
        <f t="shared" si="3"/>
        <v>1</v>
      </c>
      <c r="K17" s="72">
        <f t="shared" si="0"/>
        <v>5.4141851651326477E-2</v>
      </c>
      <c r="L17" s="723">
        <f t="shared" si="4"/>
        <v>83</v>
      </c>
      <c r="M17" s="72">
        <f>L17/$L$18*100</f>
        <v>4.2761463163317881</v>
      </c>
      <c r="N17" s="723">
        <f t="shared" si="6"/>
        <v>64</v>
      </c>
      <c r="O17" s="72">
        <f t="shared" si="7"/>
        <v>7.5294117647058814</v>
      </c>
      <c r="P17" s="71">
        <f t="shared" si="8"/>
        <v>147</v>
      </c>
      <c r="Q17" s="70" t="s">
        <v>135</v>
      </c>
    </row>
    <row r="18" spans="1:17" s="57" customFormat="1" ht="30" customHeight="1" x14ac:dyDescent="0.2">
      <c r="A18" s="127" t="s">
        <v>2</v>
      </c>
      <c r="B18" s="68">
        <f t="shared" ref="B18" si="9">SUM(B9:B17)</f>
        <v>522</v>
      </c>
      <c r="C18" s="68">
        <f t="shared" ref="C18" si="10">SUM(C9:C17)</f>
        <v>423</v>
      </c>
      <c r="D18" s="68">
        <f t="shared" ref="D18" si="11">SUM(D9:D17)</f>
        <v>0</v>
      </c>
      <c r="E18" s="68">
        <f t="shared" ref="E18" si="12">SUM(E9:E17)</f>
        <v>945</v>
      </c>
      <c r="F18" s="443">
        <f t="shared" ref="F18" si="13">SUM(F9:F17)</f>
        <v>100</v>
      </c>
      <c r="G18" s="68">
        <f t="shared" ref="G18" si="14">SUM(G9:G17)</f>
        <v>1419</v>
      </c>
      <c r="H18" s="68">
        <f t="shared" ref="H18" si="15">SUM(H9:H17)</f>
        <v>427</v>
      </c>
      <c r="I18" s="68">
        <f t="shared" ref="I18" si="16">SUM(I9:I17)</f>
        <v>1</v>
      </c>
      <c r="J18" s="68">
        <f t="shared" ref="J18" si="17">SUM(J9:J17)</f>
        <v>1847</v>
      </c>
      <c r="K18" s="443">
        <f t="shared" ref="K18" si="18">SUM(K9:K17)</f>
        <v>99.999999999999986</v>
      </c>
      <c r="L18" s="68">
        <f t="shared" ref="L18" si="19">SUM(L9:L17)</f>
        <v>1941</v>
      </c>
      <c r="M18" s="443">
        <f t="shared" ref="M18" si="20">SUM(M9:M17)</f>
        <v>100</v>
      </c>
      <c r="N18" s="68">
        <f t="shared" ref="N18" si="21">SUM(N9:N17)</f>
        <v>850</v>
      </c>
      <c r="O18" s="443">
        <f t="shared" ref="O18" si="22">SUM(O9:O17)</f>
        <v>100.00000000000001</v>
      </c>
      <c r="P18" s="68">
        <f t="shared" ref="P18" si="23">SUM(P9:P17)</f>
        <v>2792</v>
      </c>
      <c r="Q18" s="67" t="s">
        <v>1</v>
      </c>
    </row>
  </sheetData>
  <mergeCells count="22">
    <mergeCell ref="G7:G8"/>
    <mergeCell ref="H7:H8"/>
    <mergeCell ref="O7:O8"/>
    <mergeCell ref="J7:J8"/>
    <mergeCell ref="K7:K8"/>
    <mergeCell ref="L7:L8"/>
    <mergeCell ref="A1:Q1"/>
    <mergeCell ref="A2:Q2"/>
    <mergeCell ref="A3:Q3"/>
    <mergeCell ref="A4:Q4"/>
    <mergeCell ref="A6:A8"/>
    <mergeCell ref="B6:F6"/>
    <mergeCell ref="G6:K6"/>
    <mergeCell ref="L6:P6"/>
    <mergeCell ref="Q6:Q8"/>
    <mergeCell ref="B7:B8"/>
    <mergeCell ref="M7:M8"/>
    <mergeCell ref="N7:N8"/>
    <mergeCell ref="P7:P8"/>
    <mergeCell ref="C7:C8"/>
    <mergeCell ref="E7:E8"/>
    <mergeCell ref="F7:F8"/>
  </mergeCells>
  <printOptions horizontalCentered="1" verticalCentered="1"/>
  <pageMargins left="0" right="0" top="0" bottom="0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38"/>
  <sheetViews>
    <sheetView rightToLeft="1" view="pageBreakPreview" zoomScaleNormal="100" zoomScaleSheetLayoutView="100" workbookViewId="0">
      <selection activeCell="D7" sqref="D7:D8"/>
    </sheetView>
  </sheetViews>
  <sheetFormatPr defaultColWidth="9.140625" defaultRowHeight="12.75" x14ac:dyDescent="0.2"/>
  <cols>
    <col min="1" max="1" width="18.28515625" style="131" customWidth="1"/>
    <col min="2" max="12" width="8.7109375" style="130" customWidth="1"/>
    <col min="13" max="13" width="9.7109375" style="130" customWidth="1"/>
    <col min="14" max="14" width="23.7109375" style="131" customWidth="1"/>
    <col min="15" max="16384" width="9.140625" style="130"/>
  </cols>
  <sheetData>
    <row r="1" spans="1:20" s="65" customFormat="1" ht="18" x14ac:dyDescent="0.2">
      <c r="A1" s="552" t="s">
        <v>216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20" s="65" customFormat="1" ht="18" x14ac:dyDescent="0.2">
      <c r="A2" s="553">
        <v>2022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</row>
    <row r="3" spans="1:20" s="65" customFormat="1" ht="18" x14ac:dyDescent="0.2">
      <c r="A3" s="554" t="s">
        <v>215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</row>
    <row r="4" spans="1:20" ht="18" x14ac:dyDescent="0.2">
      <c r="A4" s="555">
        <v>2022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Q4" s="65"/>
      <c r="R4" s="65"/>
      <c r="S4" s="65"/>
      <c r="T4" s="65"/>
    </row>
    <row r="5" spans="1:20" ht="18" x14ac:dyDescent="0.2">
      <c r="A5" s="19" t="s">
        <v>550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51" t="s">
        <v>551</v>
      </c>
      <c r="Q5" s="65"/>
      <c r="R5" s="65"/>
      <c r="S5" s="65"/>
      <c r="T5" s="65"/>
    </row>
    <row r="6" spans="1:20" ht="21.75" customHeight="1" thickBot="1" x14ac:dyDescent="0.25">
      <c r="A6" s="565" t="s">
        <v>581</v>
      </c>
      <c r="B6" s="568" t="s">
        <v>131</v>
      </c>
      <c r="C6" s="569"/>
      <c r="D6" s="569"/>
      <c r="E6" s="570"/>
      <c r="F6" s="568" t="s">
        <v>130</v>
      </c>
      <c r="G6" s="569"/>
      <c r="H6" s="569"/>
      <c r="I6" s="570"/>
      <c r="J6" s="571" t="s">
        <v>129</v>
      </c>
      <c r="K6" s="572"/>
      <c r="L6" s="572"/>
      <c r="M6" s="614"/>
      <c r="N6" s="573" t="s">
        <v>582</v>
      </c>
    </row>
    <row r="7" spans="1:20" s="152" customFormat="1" ht="18" customHeight="1" thickTop="1" thickBot="1" x14ac:dyDescent="0.25">
      <c r="A7" s="566"/>
      <c r="B7" s="576" t="s">
        <v>148</v>
      </c>
      <c r="C7" s="576" t="s">
        <v>146</v>
      </c>
      <c r="D7" s="28" t="s">
        <v>562</v>
      </c>
      <c r="E7" s="582" t="s">
        <v>212</v>
      </c>
      <c r="F7" s="576" t="s">
        <v>148</v>
      </c>
      <c r="G7" s="576" t="s">
        <v>146</v>
      </c>
      <c r="H7" s="28" t="s">
        <v>562</v>
      </c>
      <c r="I7" s="582" t="s">
        <v>212</v>
      </c>
      <c r="J7" s="576" t="s">
        <v>148</v>
      </c>
      <c r="K7" s="576" t="s">
        <v>146</v>
      </c>
      <c r="L7" s="28" t="s">
        <v>562</v>
      </c>
      <c r="M7" s="582" t="s">
        <v>125</v>
      </c>
      <c r="N7" s="574"/>
      <c r="Q7" s="130"/>
      <c r="R7" s="130"/>
      <c r="S7" s="130"/>
      <c r="T7" s="130"/>
    </row>
    <row r="8" spans="1:20" s="138" customFormat="1" ht="21.75" customHeight="1" thickTop="1" x14ac:dyDescent="0.2">
      <c r="A8" s="585"/>
      <c r="B8" s="613"/>
      <c r="C8" s="613"/>
      <c r="D8" s="523" t="s">
        <v>563</v>
      </c>
      <c r="E8" s="591"/>
      <c r="F8" s="613"/>
      <c r="G8" s="613"/>
      <c r="H8" s="523" t="s">
        <v>563</v>
      </c>
      <c r="I8" s="591"/>
      <c r="J8" s="613"/>
      <c r="K8" s="613"/>
      <c r="L8" s="523" t="s">
        <v>563</v>
      </c>
      <c r="M8" s="591" t="s">
        <v>124</v>
      </c>
      <c r="N8" s="587"/>
      <c r="Q8" s="130"/>
    </row>
    <row r="9" spans="1:20" s="138" customFormat="1" ht="24.95" customHeight="1" thickBot="1" x14ac:dyDescent="0.25">
      <c r="A9" s="154" t="s">
        <v>4</v>
      </c>
      <c r="B9" s="148">
        <v>57</v>
      </c>
      <c r="C9" s="148">
        <v>47</v>
      </c>
      <c r="D9" s="148">
        <v>0</v>
      </c>
      <c r="E9" s="79">
        <f t="shared" ref="E9:E19" si="0">B9+C9+D9</f>
        <v>104</v>
      </c>
      <c r="F9" s="148">
        <v>154</v>
      </c>
      <c r="G9" s="148">
        <v>43</v>
      </c>
      <c r="H9" s="148">
        <v>0</v>
      </c>
      <c r="I9" s="79">
        <f t="shared" ref="I9:I19" si="1">F9+G9+H9</f>
        <v>197</v>
      </c>
      <c r="J9" s="79">
        <f t="shared" ref="J9:J20" si="2">B9+F9</f>
        <v>211</v>
      </c>
      <c r="K9" s="79">
        <f t="shared" ref="K9:K20" si="3">C9+G9</f>
        <v>90</v>
      </c>
      <c r="L9" s="79">
        <f>D9+H9</f>
        <v>0</v>
      </c>
      <c r="M9" s="79">
        <f>J9+K9+L9</f>
        <v>301</v>
      </c>
      <c r="N9" s="153" t="s">
        <v>5</v>
      </c>
      <c r="Q9" s="152"/>
    </row>
    <row r="10" spans="1:20" s="138" customFormat="1" ht="24.95" customHeight="1" thickTop="1" thickBot="1" x14ac:dyDescent="0.25">
      <c r="A10" s="146" t="s">
        <v>6</v>
      </c>
      <c r="B10" s="151">
        <v>52</v>
      </c>
      <c r="C10" s="151">
        <v>28</v>
      </c>
      <c r="D10" s="520">
        <v>0</v>
      </c>
      <c r="E10" s="150">
        <f t="shared" si="0"/>
        <v>80</v>
      </c>
      <c r="F10" s="151">
        <v>122</v>
      </c>
      <c r="G10" s="151">
        <v>35</v>
      </c>
      <c r="H10" s="520">
        <v>0</v>
      </c>
      <c r="I10" s="150">
        <f t="shared" si="1"/>
        <v>157</v>
      </c>
      <c r="J10" s="150">
        <f t="shared" si="2"/>
        <v>174</v>
      </c>
      <c r="K10" s="150">
        <f t="shared" si="3"/>
        <v>63</v>
      </c>
      <c r="L10" s="150">
        <f t="shared" ref="L10:L20" si="4">D10+H10</f>
        <v>0</v>
      </c>
      <c r="M10" s="150">
        <f t="shared" ref="M10:M19" si="5">J10+K10+L10</f>
        <v>237</v>
      </c>
      <c r="N10" s="143" t="s">
        <v>7</v>
      </c>
    </row>
    <row r="11" spans="1:20" s="138" customFormat="1" ht="24.95" customHeight="1" thickTop="1" thickBot="1" x14ac:dyDescent="0.25">
      <c r="A11" s="149" t="s">
        <v>8</v>
      </c>
      <c r="B11" s="148">
        <v>35</v>
      </c>
      <c r="C11" s="148">
        <v>41</v>
      </c>
      <c r="D11" s="148">
        <v>0</v>
      </c>
      <c r="E11" s="79">
        <f t="shared" si="0"/>
        <v>76</v>
      </c>
      <c r="F11" s="148">
        <v>118</v>
      </c>
      <c r="G11" s="148">
        <v>38</v>
      </c>
      <c r="H11" s="148">
        <v>0</v>
      </c>
      <c r="I11" s="79">
        <f t="shared" si="1"/>
        <v>156</v>
      </c>
      <c r="J11" s="79">
        <f t="shared" si="2"/>
        <v>153</v>
      </c>
      <c r="K11" s="79">
        <f t="shared" si="3"/>
        <v>79</v>
      </c>
      <c r="L11" s="79">
        <f t="shared" si="4"/>
        <v>0</v>
      </c>
      <c r="M11" s="79">
        <f t="shared" si="5"/>
        <v>232</v>
      </c>
      <c r="N11" s="147" t="s">
        <v>9</v>
      </c>
    </row>
    <row r="12" spans="1:20" s="138" customFormat="1" ht="24.95" customHeight="1" thickTop="1" thickBot="1" x14ac:dyDescent="0.25">
      <c r="A12" s="146" t="s">
        <v>80</v>
      </c>
      <c r="B12" s="151">
        <v>46</v>
      </c>
      <c r="C12" s="151">
        <v>47</v>
      </c>
      <c r="D12" s="520">
        <v>0</v>
      </c>
      <c r="E12" s="150">
        <f t="shared" si="0"/>
        <v>93</v>
      </c>
      <c r="F12" s="151">
        <v>101</v>
      </c>
      <c r="G12" s="151">
        <v>31</v>
      </c>
      <c r="H12" s="520">
        <v>0</v>
      </c>
      <c r="I12" s="150">
        <f t="shared" si="1"/>
        <v>132</v>
      </c>
      <c r="J12" s="150">
        <f t="shared" si="2"/>
        <v>147</v>
      </c>
      <c r="K12" s="150">
        <f t="shared" si="3"/>
        <v>78</v>
      </c>
      <c r="L12" s="150">
        <f t="shared" si="4"/>
        <v>0</v>
      </c>
      <c r="M12" s="150">
        <f>J12+K12+L12</f>
        <v>225</v>
      </c>
      <c r="N12" s="143" t="s">
        <v>10</v>
      </c>
    </row>
    <row r="13" spans="1:20" s="138" customFormat="1" ht="24.95" customHeight="1" thickTop="1" thickBot="1" x14ac:dyDescent="0.25">
      <c r="A13" s="149" t="s">
        <v>11</v>
      </c>
      <c r="B13" s="148">
        <v>40</v>
      </c>
      <c r="C13" s="148">
        <v>31</v>
      </c>
      <c r="D13" s="148">
        <v>0</v>
      </c>
      <c r="E13" s="79">
        <f t="shared" si="0"/>
        <v>71</v>
      </c>
      <c r="F13" s="148">
        <v>105</v>
      </c>
      <c r="G13" s="148">
        <v>35</v>
      </c>
      <c r="H13" s="148">
        <v>0</v>
      </c>
      <c r="I13" s="79">
        <f t="shared" si="1"/>
        <v>140</v>
      </c>
      <c r="J13" s="79">
        <f t="shared" si="2"/>
        <v>145</v>
      </c>
      <c r="K13" s="79">
        <f t="shared" si="3"/>
        <v>66</v>
      </c>
      <c r="L13" s="79">
        <f t="shared" si="4"/>
        <v>0</v>
      </c>
      <c r="M13" s="79">
        <f t="shared" si="5"/>
        <v>211</v>
      </c>
      <c r="N13" s="147" t="s">
        <v>12</v>
      </c>
    </row>
    <row r="14" spans="1:20" s="138" customFormat="1" ht="24.95" customHeight="1" thickTop="1" thickBot="1" x14ac:dyDescent="0.25">
      <c r="A14" s="146" t="s">
        <v>13</v>
      </c>
      <c r="B14" s="151">
        <v>33</v>
      </c>
      <c r="C14" s="151">
        <v>26</v>
      </c>
      <c r="D14" s="520">
        <v>0</v>
      </c>
      <c r="E14" s="150">
        <f t="shared" si="0"/>
        <v>59</v>
      </c>
      <c r="F14" s="151">
        <v>99</v>
      </c>
      <c r="G14" s="151">
        <v>25</v>
      </c>
      <c r="H14" s="520">
        <v>0</v>
      </c>
      <c r="I14" s="150">
        <f t="shared" si="1"/>
        <v>124</v>
      </c>
      <c r="J14" s="150">
        <f t="shared" si="2"/>
        <v>132</v>
      </c>
      <c r="K14" s="150">
        <f t="shared" si="3"/>
        <v>51</v>
      </c>
      <c r="L14" s="150">
        <f t="shared" si="4"/>
        <v>0</v>
      </c>
      <c r="M14" s="150">
        <f t="shared" si="5"/>
        <v>183</v>
      </c>
      <c r="N14" s="143" t="s">
        <v>14</v>
      </c>
    </row>
    <row r="15" spans="1:20" s="138" customFormat="1" ht="24.95" customHeight="1" thickTop="1" thickBot="1" x14ac:dyDescent="0.25">
      <c r="A15" s="149" t="s">
        <v>15</v>
      </c>
      <c r="B15" s="148">
        <v>42</v>
      </c>
      <c r="C15" s="148">
        <v>32</v>
      </c>
      <c r="D15" s="148">
        <v>0</v>
      </c>
      <c r="E15" s="79">
        <f t="shared" si="0"/>
        <v>74</v>
      </c>
      <c r="F15" s="148">
        <v>126</v>
      </c>
      <c r="G15" s="148">
        <v>19</v>
      </c>
      <c r="H15" s="148">
        <v>0</v>
      </c>
      <c r="I15" s="79">
        <f t="shared" si="1"/>
        <v>145</v>
      </c>
      <c r="J15" s="79">
        <f t="shared" si="2"/>
        <v>168</v>
      </c>
      <c r="K15" s="79">
        <f t="shared" si="3"/>
        <v>51</v>
      </c>
      <c r="L15" s="79">
        <f t="shared" si="4"/>
        <v>0</v>
      </c>
      <c r="M15" s="79">
        <f t="shared" si="5"/>
        <v>219</v>
      </c>
      <c r="N15" s="147" t="s">
        <v>16</v>
      </c>
    </row>
    <row r="16" spans="1:20" s="138" customFormat="1" ht="24.95" customHeight="1" thickTop="1" thickBot="1" x14ac:dyDescent="0.25">
      <c r="A16" s="146" t="s">
        <v>17</v>
      </c>
      <c r="B16" s="151">
        <v>34</v>
      </c>
      <c r="C16" s="151">
        <v>38</v>
      </c>
      <c r="D16" s="520">
        <v>0</v>
      </c>
      <c r="E16" s="150">
        <f t="shared" si="0"/>
        <v>72</v>
      </c>
      <c r="F16" s="151">
        <v>130</v>
      </c>
      <c r="G16" s="151">
        <v>38</v>
      </c>
      <c r="H16" s="520">
        <v>0</v>
      </c>
      <c r="I16" s="150">
        <f t="shared" si="1"/>
        <v>168</v>
      </c>
      <c r="J16" s="150">
        <f t="shared" si="2"/>
        <v>164</v>
      </c>
      <c r="K16" s="150">
        <f t="shared" si="3"/>
        <v>76</v>
      </c>
      <c r="L16" s="150">
        <f t="shared" si="4"/>
        <v>0</v>
      </c>
      <c r="M16" s="150">
        <f t="shared" si="5"/>
        <v>240</v>
      </c>
      <c r="N16" s="143" t="s">
        <v>18</v>
      </c>
    </row>
    <row r="17" spans="1:20" s="138" customFormat="1" ht="24.95" customHeight="1" thickTop="1" thickBot="1" x14ac:dyDescent="0.25">
      <c r="A17" s="149" t="s">
        <v>19</v>
      </c>
      <c r="B17" s="148">
        <v>46</v>
      </c>
      <c r="C17" s="148">
        <v>28</v>
      </c>
      <c r="D17" s="148">
        <v>0</v>
      </c>
      <c r="E17" s="79">
        <f t="shared" si="0"/>
        <v>74</v>
      </c>
      <c r="F17" s="148">
        <v>118</v>
      </c>
      <c r="G17" s="148">
        <v>41</v>
      </c>
      <c r="H17" s="148">
        <v>0</v>
      </c>
      <c r="I17" s="79">
        <f t="shared" si="1"/>
        <v>159</v>
      </c>
      <c r="J17" s="79">
        <f t="shared" si="2"/>
        <v>164</v>
      </c>
      <c r="K17" s="79">
        <f t="shared" si="3"/>
        <v>69</v>
      </c>
      <c r="L17" s="79">
        <f t="shared" si="4"/>
        <v>0</v>
      </c>
      <c r="M17" s="79">
        <f t="shared" si="5"/>
        <v>233</v>
      </c>
      <c r="N17" s="147" t="s">
        <v>20</v>
      </c>
    </row>
    <row r="18" spans="1:20" s="138" customFormat="1" ht="24.95" customHeight="1" thickTop="1" thickBot="1" x14ac:dyDescent="0.25">
      <c r="A18" s="146" t="s">
        <v>21</v>
      </c>
      <c r="B18" s="151">
        <v>45</v>
      </c>
      <c r="C18" s="151">
        <v>36</v>
      </c>
      <c r="D18" s="520">
        <v>0</v>
      </c>
      <c r="E18" s="150">
        <f t="shared" si="0"/>
        <v>81</v>
      </c>
      <c r="F18" s="151">
        <v>108</v>
      </c>
      <c r="G18" s="151">
        <v>39</v>
      </c>
      <c r="H18" s="520">
        <v>0</v>
      </c>
      <c r="I18" s="150">
        <f t="shared" si="1"/>
        <v>147</v>
      </c>
      <c r="J18" s="150">
        <f t="shared" si="2"/>
        <v>153</v>
      </c>
      <c r="K18" s="150">
        <f t="shared" si="3"/>
        <v>75</v>
      </c>
      <c r="L18" s="150">
        <f t="shared" si="4"/>
        <v>0</v>
      </c>
      <c r="M18" s="150">
        <f t="shared" si="5"/>
        <v>228</v>
      </c>
      <c r="N18" s="143" t="s">
        <v>22</v>
      </c>
    </row>
    <row r="19" spans="1:20" s="138" customFormat="1" ht="24.95" customHeight="1" thickTop="1" thickBot="1" x14ac:dyDescent="0.25">
      <c r="A19" s="149" t="s">
        <v>23</v>
      </c>
      <c r="B19" s="148">
        <v>48</v>
      </c>
      <c r="C19" s="148">
        <v>33</v>
      </c>
      <c r="D19" s="148">
        <v>0</v>
      </c>
      <c r="E19" s="79">
        <f t="shared" si="0"/>
        <v>81</v>
      </c>
      <c r="F19" s="148">
        <v>120</v>
      </c>
      <c r="G19" s="148">
        <v>44</v>
      </c>
      <c r="H19" s="148">
        <v>0</v>
      </c>
      <c r="I19" s="79">
        <f t="shared" si="1"/>
        <v>164</v>
      </c>
      <c r="J19" s="79">
        <f t="shared" si="2"/>
        <v>168</v>
      </c>
      <c r="K19" s="79">
        <f t="shared" si="3"/>
        <v>77</v>
      </c>
      <c r="L19" s="79">
        <f t="shared" si="4"/>
        <v>0</v>
      </c>
      <c r="M19" s="79">
        <f t="shared" si="5"/>
        <v>245</v>
      </c>
      <c r="N19" s="147" t="s">
        <v>24</v>
      </c>
    </row>
    <row r="20" spans="1:20" s="138" customFormat="1" ht="24.95" customHeight="1" thickTop="1" x14ac:dyDescent="0.2">
      <c r="A20" s="146" t="s">
        <v>25</v>
      </c>
      <c r="B20" s="145">
        <v>44</v>
      </c>
      <c r="C20" s="145">
        <v>36</v>
      </c>
      <c r="D20" s="521">
        <v>0</v>
      </c>
      <c r="E20" s="58">
        <f>B20+C20+D20</f>
        <v>80</v>
      </c>
      <c r="F20" s="145">
        <v>118</v>
      </c>
      <c r="G20" s="145">
        <v>39</v>
      </c>
      <c r="H20" s="521">
        <v>1</v>
      </c>
      <c r="I20" s="58">
        <f>F20+G20+H20</f>
        <v>158</v>
      </c>
      <c r="J20" s="144">
        <f t="shared" si="2"/>
        <v>162</v>
      </c>
      <c r="K20" s="144">
        <f t="shared" si="3"/>
        <v>75</v>
      </c>
      <c r="L20" s="58">
        <f t="shared" si="4"/>
        <v>1</v>
      </c>
      <c r="M20" s="58">
        <f>J20+K20+L20</f>
        <v>238</v>
      </c>
      <c r="N20" s="143" t="s">
        <v>26</v>
      </c>
    </row>
    <row r="21" spans="1:20" s="138" customFormat="1" ht="30" customHeight="1" x14ac:dyDescent="0.2">
      <c r="A21" s="142" t="s">
        <v>2</v>
      </c>
      <c r="B21" s="141">
        <f t="shared" ref="B21" si="6">SUM(B9:B20)</f>
        <v>522</v>
      </c>
      <c r="C21" s="141">
        <f t="shared" ref="C21:K21" si="7">SUM(C9:C20)</f>
        <v>423</v>
      </c>
      <c r="D21" s="141">
        <f t="shared" si="7"/>
        <v>0</v>
      </c>
      <c r="E21" s="141">
        <f t="shared" si="7"/>
        <v>945</v>
      </c>
      <c r="F21" s="141">
        <f t="shared" si="7"/>
        <v>1419</v>
      </c>
      <c r="G21" s="141">
        <f t="shared" si="7"/>
        <v>427</v>
      </c>
      <c r="H21" s="141">
        <f>SUM(H9:H20)</f>
        <v>1</v>
      </c>
      <c r="I21" s="141">
        <f>SUM(I9:I20)</f>
        <v>1847</v>
      </c>
      <c r="J21" s="141">
        <f t="shared" si="7"/>
        <v>1941</v>
      </c>
      <c r="K21" s="141">
        <f t="shared" si="7"/>
        <v>850</v>
      </c>
      <c r="L21" s="141">
        <f>SUM(L9:L20)</f>
        <v>1</v>
      </c>
      <c r="M21" s="551">
        <f>J21+K21+L21</f>
        <v>2792</v>
      </c>
      <c r="N21" s="140" t="s">
        <v>3</v>
      </c>
      <c r="R21" s="139"/>
      <c r="S21" s="139"/>
      <c r="T21" s="139"/>
    </row>
    <row r="22" spans="1:20" ht="24" customHeight="1" x14ac:dyDescent="0.2">
      <c r="A22" s="134"/>
      <c r="N22" s="134"/>
      <c r="Q22" s="138"/>
      <c r="R22" s="138"/>
      <c r="S22" s="138"/>
      <c r="T22" s="138"/>
    </row>
    <row r="23" spans="1:20" ht="24" customHeight="1" x14ac:dyDescent="0.2">
      <c r="A23" s="134"/>
      <c r="N23" s="134"/>
    </row>
    <row r="24" spans="1:20" ht="24" customHeight="1" x14ac:dyDescent="0.2">
      <c r="A24" s="134"/>
      <c r="N24" s="134"/>
    </row>
    <row r="25" spans="1:20" ht="24" customHeight="1" x14ac:dyDescent="0.2">
      <c r="A25" s="137" t="s">
        <v>211</v>
      </c>
      <c r="B25" s="136" t="s">
        <v>210</v>
      </c>
      <c r="C25" s="135" t="s">
        <v>209</v>
      </c>
      <c r="D25" s="135"/>
      <c r="N25" s="134"/>
    </row>
    <row r="26" spans="1:20" ht="24" customHeight="1" x14ac:dyDescent="0.2">
      <c r="A26" s="133" t="s">
        <v>208</v>
      </c>
      <c r="B26" s="132">
        <f>SUM(J9)</f>
        <v>211</v>
      </c>
      <c r="C26" s="132">
        <f>SUM(K9)</f>
        <v>90</v>
      </c>
      <c r="D26" s="522"/>
      <c r="N26" s="134"/>
    </row>
    <row r="27" spans="1:20" ht="29.25" customHeight="1" x14ac:dyDescent="0.2">
      <c r="A27" s="133" t="s">
        <v>207</v>
      </c>
      <c r="B27" s="132">
        <f>SUM(J10)</f>
        <v>174</v>
      </c>
      <c r="C27" s="132">
        <f t="shared" ref="C27:C37" si="8">SUM(K10)</f>
        <v>63</v>
      </c>
      <c r="D27" s="522"/>
    </row>
    <row r="28" spans="1:20" ht="30" x14ac:dyDescent="0.2">
      <c r="A28" s="133" t="s">
        <v>206</v>
      </c>
      <c r="B28" s="132">
        <f>SUM(J11)</f>
        <v>153</v>
      </c>
      <c r="C28" s="132">
        <f t="shared" si="8"/>
        <v>79</v>
      </c>
      <c r="D28" s="522"/>
    </row>
    <row r="29" spans="1:20" ht="30" x14ac:dyDescent="0.2">
      <c r="A29" s="133" t="s">
        <v>205</v>
      </c>
      <c r="B29" s="132">
        <f t="shared" ref="B29:B37" si="9">SUM(J12)</f>
        <v>147</v>
      </c>
      <c r="C29" s="132">
        <f t="shared" si="8"/>
        <v>78</v>
      </c>
      <c r="D29" s="522"/>
    </row>
    <row r="30" spans="1:20" ht="30" x14ac:dyDescent="0.2">
      <c r="A30" s="133" t="s">
        <v>204</v>
      </c>
      <c r="B30" s="132">
        <f t="shared" si="9"/>
        <v>145</v>
      </c>
      <c r="C30" s="132">
        <f t="shared" si="8"/>
        <v>66</v>
      </c>
      <c r="D30" s="522"/>
    </row>
    <row r="31" spans="1:20" ht="30" x14ac:dyDescent="0.2">
      <c r="A31" s="133" t="s">
        <v>203</v>
      </c>
      <c r="B31" s="132">
        <f t="shared" si="9"/>
        <v>132</v>
      </c>
      <c r="C31" s="132">
        <f t="shared" si="8"/>
        <v>51</v>
      </c>
      <c r="D31" s="522"/>
    </row>
    <row r="32" spans="1:20" ht="30" x14ac:dyDescent="0.2">
      <c r="A32" s="133" t="s">
        <v>202</v>
      </c>
      <c r="B32" s="132">
        <f t="shared" si="9"/>
        <v>168</v>
      </c>
      <c r="C32" s="132">
        <f t="shared" si="8"/>
        <v>51</v>
      </c>
      <c r="D32" s="522"/>
      <c r="N32" s="130"/>
    </row>
    <row r="33" spans="1:14" ht="30" x14ac:dyDescent="0.2">
      <c r="A33" s="133" t="s">
        <v>201</v>
      </c>
      <c r="B33" s="132">
        <f t="shared" si="9"/>
        <v>164</v>
      </c>
      <c r="C33" s="132">
        <f t="shared" si="8"/>
        <v>76</v>
      </c>
      <c r="D33" s="522"/>
      <c r="N33" s="130"/>
    </row>
    <row r="34" spans="1:14" ht="30" x14ac:dyDescent="0.2">
      <c r="A34" s="133" t="s">
        <v>200</v>
      </c>
      <c r="B34" s="132">
        <f t="shared" si="9"/>
        <v>164</v>
      </c>
      <c r="C34" s="132">
        <f t="shared" si="8"/>
        <v>69</v>
      </c>
      <c r="D34" s="522"/>
      <c r="N34" s="130"/>
    </row>
    <row r="35" spans="1:14" ht="30" x14ac:dyDescent="0.2">
      <c r="A35" s="133" t="s">
        <v>199</v>
      </c>
      <c r="B35" s="132">
        <f t="shared" si="9"/>
        <v>153</v>
      </c>
      <c r="C35" s="132">
        <f t="shared" si="8"/>
        <v>75</v>
      </c>
      <c r="D35" s="522"/>
      <c r="N35" s="130"/>
    </row>
    <row r="36" spans="1:14" ht="30" x14ac:dyDescent="0.2">
      <c r="A36" s="133" t="s">
        <v>198</v>
      </c>
      <c r="B36" s="132">
        <f t="shared" si="9"/>
        <v>168</v>
      </c>
      <c r="C36" s="132">
        <f t="shared" si="8"/>
        <v>77</v>
      </c>
      <c r="D36" s="522"/>
      <c r="N36" s="130"/>
    </row>
    <row r="37" spans="1:14" ht="30" x14ac:dyDescent="0.2">
      <c r="A37" s="133" t="s">
        <v>197</v>
      </c>
      <c r="B37" s="132">
        <f t="shared" si="9"/>
        <v>162</v>
      </c>
      <c r="C37" s="132">
        <f t="shared" si="8"/>
        <v>75</v>
      </c>
      <c r="D37" s="522"/>
      <c r="N37" s="130"/>
    </row>
    <row r="38" spans="1:14" x14ac:dyDescent="0.2">
      <c r="B38" s="130">
        <f>SUM(B26:B37)</f>
        <v>1941</v>
      </c>
      <c r="C38" s="130">
        <f>SUM(C26:C37)</f>
        <v>850</v>
      </c>
      <c r="F38" s="130">
        <f>SUM(B38:E38)</f>
        <v>2791</v>
      </c>
    </row>
  </sheetData>
  <mergeCells count="18">
    <mergeCell ref="A1:N1"/>
    <mergeCell ref="A2:N2"/>
    <mergeCell ref="A3:N3"/>
    <mergeCell ref="A4:N4"/>
    <mergeCell ref="A6:A8"/>
    <mergeCell ref="B6:E6"/>
    <mergeCell ref="F6:I6"/>
    <mergeCell ref="J6:M6"/>
    <mergeCell ref="N6:N8"/>
    <mergeCell ref="B7:B8"/>
    <mergeCell ref="K7:K8"/>
    <mergeCell ref="M7:M8"/>
    <mergeCell ref="C7:C8"/>
    <mergeCell ref="E7:E8"/>
    <mergeCell ref="F7:F8"/>
    <mergeCell ref="G7:G8"/>
    <mergeCell ref="I7:I8"/>
    <mergeCell ref="J7:J8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Vital Statistics Births,Deaths,Marriages and Divorces, chapter 3 -2022</EnglishTitle>
    <PublishingRollupImage xmlns="http://schemas.microsoft.com/sharepoint/v3" xsi:nil="true"/>
    <DocType xmlns="b1657202-86a7-46c3-ba71-02bb0da5a392">
      <Value>Publication</Value>
    </DocType>
    <TaxCatchAll xmlns="b1657202-86a7-46c3-ba71-02bb0da5a392">
      <Value>761</Value>
      <Value>757</Value>
      <Value>782</Value>
      <Value>755</Value>
      <Value>735</Value>
      <Value>734</Value>
      <Value>733</Value>
      <Value>765</Value>
    </TaxCatchAll>
    <DocumentDescription xmlns="b1657202-86a7-46c3-ba71-02bb0da5a392">الإحصاءات الحيوية المواليد والوفيات والزواج والطلاق الفصل الثالث 2022</DocumentDescription>
    <DocPeriodicity xmlns="423524d6-f9d7-4b47-aadf-7b8f6888b7b0">Annual</DocPeriodicity>
    <DocumentDescription0 xmlns="423524d6-f9d7-4b47-aadf-7b8f6888b7b0">Vital Statistics Births,Deaths,Marriages and Divorces, chapter 3 -2022</DocumentDescription0>
    <TaxKeywordTaxHTField xmlns="b1657202-86a7-46c3-ba71-02bb0da5a392">
      <Terms xmlns="http://schemas.microsoft.com/office/infopath/2007/PartnerControls">
        <TermInfo xmlns="http://schemas.microsoft.com/office/infopath/2007/PartnerControls">
          <TermName xmlns="http://schemas.microsoft.com/office/infopath/2007/PartnerControls">BirthsAndDeaths</TermName>
          <TermId xmlns="http://schemas.microsoft.com/office/infopath/2007/PartnerControls">4080e334-d106-43a0-b9e0-00e8e0d422b8</TermId>
        </TermInfo>
        <TermInfo xmlns="http://schemas.microsoft.com/office/infopath/2007/PartnerControls">
          <TermName xmlns="http://schemas.microsoft.com/office/infopath/2007/PartnerControls">MarriageAndDivorce</TermName>
          <TermId xmlns="http://schemas.microsoft.com/office/infopath/2007/PartnerControls">ee968b7e-2738-496e-850f-d99302fd354f</TermId>
        </TermInfo>
        <TermInfo xmlns="http://schemas.microsoft.com/office/infopath/2007/PartnerControls">
          <TermName xmlns="http://schemas.microsoft.com/office/infopath/2007/PartnerControls">Population</TermName>
          <TermId xmlns="http://schemas.microsoft.com/office/infopath/2007/PartnerControls">f6a95bda-394c-4576-b293-7e33382962a7</TermId>
        </TermInfo>
        <TermInfo xmlns="http://schemas.microsoft.com/office/infopath/2007/PartnerControls">
          <TermName xmlns="http://schemas.microsoft.com/office/infopath/2007/PartnerControls">PopulationStatistics</TermName>
          <TermId xmlns="http://schemas.microsoft.com/office/infopath/2007/PartnerControls">f6a78401-d9e3-441a-bc7d-f55de504f94e</TermId>
        </TermInfo>
        <TermInfo xmlns="http://schemas.microsoft.com/office/infopath/2007/PartnerControls">
          <TermName xmlns="http://schemas.microsoft.com/office/infopath/2007/PartnerControls">Planning and Statistics Authority</TermName>
          <TermId xmlns="http://schemas.microsoft.com/office/infopath/2007/PartnerControls">c62945ff-1054-4639-a689-03d3d18d28db</TermId>
        </TermInfo>
        <TermInfo xmlns="http://schemas.microsoft.com/office/infopath/2007/PartnerControls">
          <TermName xmlns="http://schemas.microsoft.com/office/infopath/2007/PartnerControls">PSA</TermName>
          <TermId xmlns="http://schemas.microsoft.com/office/infopath/2007/PartnerControls">81538984-2143-4d4b-a3ca-314b1950d5de</TermId>
        </TermInfo>
        <TermInfo xmlns="http://schemas.microsoft.com/office/infopath/2007/PartnerControls">
          <TermName xmlns="http://schemas.microsoft.com/office/infopath/2007/PartnerControls">Qatar</TermName>
          <TermId xmlns="http://schemas.microsoft.com/office/infopath/2007/PartnerControls">7dd625fb-5e26-4a0d-87ed-82285b0d7c4a</TermId>
        </TermInfo>
        <TermInfo xmlns="http://schemas.microsoft.com/office/infopath/2007/PartnerControls">
          <TermName xmlns="http://schemas.microsoft.com/office/infopath/2007/PartnerControls">Doha</TermName>
          <TermId xmlns="http://schemas.microsoft.com/office/infopath/2007/PartnerControls">27987deb-6a8a-40ba-8503-1069d602c9f7</TermId>
        </TermInfo>
      </Terms>
    </TaxKeywordTaxHTField>
    <Year xmlns="b1657202-86a7-46c3-ba71-02bb0da5a392">2022</Year>
    <PublishingStartDate xmlns="http://schemas.microsoft.com/sharepoint/v3">2024-03-25T21:00:00+00:00</PublishingStartDate>
    <Visible xmlns="b1657202-86a7-46c3-ba71-02bb0da5a392">true</Visible>
    <ArabicTitle xmlns="b1657202-86a7-46c3-ba71-02bb0da5a392">الإحصاءات الحيوية المواليد والوفيات والزواج والطلاق الفصل الثالث 2022</ArabicTitle>
  </documentManagement>
</p:properties>
</file>

<file path=customXml/itemProps1.xml><?xml version="1.0" encoding="utf-8"?>
<ds:datastoreItem xmlns:ds="http://schemas.openxmlformats.org/officeDocument/2006/customXml" ds:itemID="{0F07F583-EB69-4441-840A-631BF1046520}"/>
</file>

<file path=customXml/itemProps2.xml><?xml version="1.0" encoding="utf-8"?>
<ds:datastoreItem xmlns:ds="http://schemas.openxmlformats.org/officeDocument/2006/customXml" ds:itemID="{B3C36085-B214-4B67-BD46-2FF80058D3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C29620-6B7E-4C8B-AD9D-9850DD1B4A2C}">
  <ds:schemaRefs>
    <ds:schemaRef ds:uri="aa248398-ec27-45b6-832b-7fe3535f746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28</vt:i4>
      </vt:variant>
      <vt:variant>
        <vt:lpstr>Charts</vt:lpstr>
      </vt:variant>
      <vt:variant>
        <vt:i4>9</vt:i4>
      </vt:variant>
      <vt:variant>
        <vt:lpstr>Named Ranges</vt:lpstr>
      </vt:variant>
      <vt:variant>
        <vt:i4>27</vt:i4>
      </vt:variant>
    </vt:vector>
  </HeadingPairs>
  <TitlesOfParts>
    <vt:vector size="64" baseType="lpstr">
      <vt:lpstr>Cover</vt:lpstr>
      <vt:lpstr>تقديم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Gr_17</vt:lpstr>
      <vt:lpstr>Gr_18</vt:lpstr>
      <vt:lpstr>Gr_19</vt:lpstr>
      <vt:lpstr>Gr_20</vt:lpstr>
      <vt:lpstr>Gr_21</vt:lpstr>
      <vt:lpstr>Gr_22</vt:lpstr>
      <vt:lpstr>Gr_23 </vt:lpstr>
      <vt:lpstr>Gr_24</vt:lpstr>
      <vt:lpstr>Gr_25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'57'!Print_Area</vt:lpstr>
      <vt:lpstr>'58'!Print_Area</vt:lpstr>
      <vt:lpstr>Cover!Print_Area</vt:lpstr>
    </vt:vector>
  </TitlesOfParts>
  <Company>P.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jalmedfa</dc:creator>
  <cp:keywords>Qatar; PSA; Population; MarriageAndDivorce; BirthsAndDeaths; Doha; Planning and Statistics Authority; PopulationStatistics</cp:keywords>
  <cp:lastModifiedBy>Amjad Ahmed Abdelwahab</cp:lastModifiedBy>
  <cp:lastPrinted>2024-03-12T09:50:23Z</cp:lastPrinted>
  <dcterms:created xsi:type="dcterms:W3CDTF">2002-07-31T05:19:06Z</dcterms:created>
  <dcterms:modified xsi:type="dcterms:W3CDTF">2024-03-12T09:52:54Z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>761;#BirthsAndDeaths|4080e334-d106-43a0-b9e0-00e8e0d422b8;#757;#MarriageAndDivorce|ee968b7e-2738-496e-850f-d99302fd354f;#765;#Population|f6a95bda-394c-4576-b293-7e33382962a7;#782;#PopulationStatistics|f6a78401-d9e3-441a-bc7d-f55de504f94e;#735;#Planning and Statistics Authority|c62945ff-1054-4639-a689-03d3d18d28db;#734;#PSA|81538984-2143-4d4b-a3ca-314b1950d5de;#733;#Qatar|7dd625fb-5e26-4a0d-87ed-82285b0d7c4a;#755;#Doha|27987deb-6a8a-40ba-8503-1069d602c9f7</vt:lpwstr>
  </property>
</Properties>
</file>